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LGS Docs\_Fire District Folders\_Administrative\Levy Cap Reports\"/>
    </mc:Choice>
  </mc:AlternateContent>
  <xr:revisionPtr revIDLastSave="0" documentId="13_ncr:1_{00F28492-DB3C-44E4-9882-1CB7EEFB4FFD}" xr6:coauthVersionLast="47" xr6:coauthVersionMax="47" xr10:uidLastSave="{00000000-0000-0000-0000-000000000000}"/>
  <workbookProtection workbookAlgorithmName="SHA-512" workbookHashValue="m87e2TeN9n3VeMplr2T5sQqs9ofFbTiGxS3KxVwOKOB1eCq8e1oxYmOlzu3qAvT0kcRRP1yCEFz/X5L60tvIwQ==" workbookSaltValue="M89+AMj3sQwVQKtUNJSKjA==" workbookSpinCount="100000" lockStructure="1"/>
  <bookViews>
    <workbookView xWindow="-120" yWindow="-120" windowWidth="29040" windowHeight="15720" xr2:uid="{00000000-000D-0000-FFFF-FFFF00000000}"/>
  </bookViews>
  <sheets>
    <sheet name="Levy Cap Report" sheetId="2" r:id="rId1"/>
    <sheet name="Data" sheetId="1" state="hidden" r:id="rId2"/>
    <sheet name="Chart1" sheetId="6" state="hidden" r:id="rId3"/>
    <sheet name="DLGS Instructions" sheetId="5" state="hidden" r:id="rId4"/>
    <sheet name="Crosswalk" sheetId="3" state="hidden" r:id="rId5"/>
  </sheets>
  <definedNames>
    <definedName name="_xlnm._FilterDatabase" localSheetId="4" hidden="1">Crosswalk!$A$1:$F$550</definedName>
    <definedName name="_xlnm._FilterDatabase" localSheetId="1" hidden="1">Data!$A$2:$AF$172</definedName>
    <definedName name="_xlnm.Print_Area" localSheetId="0">'Levy Cap Report'!$A$1:$O$46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5" l="1"/>
  <c r="C16" i="5" s="1"/>
  <c r="B16" i="3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5" i="3"/>
  <c r="D162" i="1" l="1"/>
  <c r="A1" i="1" l="1"/>
  <c r="AF173" i="1" l="1"/>
  <c r="AE173" i="1"/>
  <c r="AD173" i="1"/>
  <c r="AC173" i="1"/>
  <c r="AB173" i="1"/>
  <c r="AA173" i="1"/>
  <c r="Z173" i="1"/>
  <c r="Y173" i="1"/>
  <c r="X173" i="1"/>
  <c r="W173" i="1"/>
  <c r="V173" i="1"/>
  <c r="U173" i="1"/>
  <c r="T173" i="1"/>
  <c r="R173" i="1"/>
  <c r="Q173" i="1"/>
  <c r="P173" i="1"/>
  <c r="O173" i="1"/>
  <c r="N173" i="1"/>
  <c r="M173" i="1"/>
  <c r="S173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G2" i="1" l="1"/>
  <c r="H2" i="1"/>
  <c r="I2" i="1"/>
  <c r="L173" i="1"/>
  <c r="K173" i="1"/>
  <c r="J173" i="1"/>
  <c r="I173" i="1"/>
  <c r="C38" i="3" l="1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2" i="3"/>
  <c r="C163" i="3"/>
  <c r="C164" i="3"/>
  <c r="C165" i="3"/>
  <c r="C166" i="3"/>
  <c r="C167" i="3"/>
  <c r="C168" i="3"/>
  <c r="C169" i="3"/>
  <c r="C170" i="3"/>
  <c r="C171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2" i="3"/>
  <c r="A15" i="3" l="1"/>
  <c r="A16" i="3"/>
  <c r="A17" i="3"/>
  <c r="A18" i="3"/>
  <c r="A19" i="3"/>
  <c r="A5" i="3"/>
  <c r="A7" i="3"/>
  <c r="A6" i="3"/>
  <c r="A20" i="3"/>
  <c r="A22" i="3"/>
  <c r="A23" i="3"/>
  <c r="A27" i="3"/>
  <c r="A28" i="3"/>
  <c r="A39" i="3"/>
  <c r="A40" i="3"/>
  <c r="A42" i="3"/>
  <c r="A43" i="3"/>
  <c r="A115" i="3"/>
  <c r="A114" i="3"/>
  <c r="A116" i="3"/>
  <c r="A117" i="3"/>
  <c r="A143" i="3"/>
  <c r="A4" i="3"/>
  <c r="A21" i="3"/>
  <c r="A56" i="3"/>
  <c r="A57" i="3"/>
  <c r="A58" i="3"/>
  <c r="A59" i="3"/>
  <c r="A60" i="3"/>
  <c r="A61" i="3"/>
  <c r="A62" i="3"/>
  <c r="A63" i="3"/>
  <c r="A64" i="3"/>
  <c r="A83" i="3"/>
  <c r="A133" i="3"/>
  <c r="A162" i="3"/>
  <c r="A30" i="3"/>
  <c r="A154" i="3"/>
  <c r="A29" i="3"/>
  <c r="A31" i="3"/>
  <c r="A87" i="3"/>
  <c r="A88" i="3"/>
  <c r="A89" i="3"/>
  <c r="A101" i="3"/>
  <c r="A102" i="3"/>
  <c r="A103" i="3"/>
  <c r="A104" i="3"/>
  <c r="A151" i="3"/>
  <c r="A152" i="3"/>
  <c r="A153" i="3"/>
  <c r="A24" i="3"/>
  <c r="A25" i="3"/>
  <c r="A26" i="3"/>
  <c r="A33" i="3"/>
  <c r="A34" i="3"/>
  <c r="A97" i="3"/>
  <c r="A98" i="3"/>
  <c r="A99" i="3"/>
  <c r="A100" i="3"/>
  <c r="A32" i="3"/>
  <c r="A44" i="3"/>
  <c r="A47" i="3"/>
  <c r="A48" i="3"/>
  <c r="A53" i="3"/>
  <c r="A51" i="3"/>
  <c r="A67" i="3"/>
  <c r="A93" i="3"/>
  <c r="A160" i="3"/>
  <c r="A35" i="3"/>
  <c r="A52" i="3"/>
  <c r="A82" i="3"/>
  <c r="A70" i="3"/>
  <c r="A71" i="3"/>
  <c r="A132" i="3"/>
  <c r="A159" i="3"/>
  <c r="A106" i="3"/>
  <c r="A107" i="3"/>
  <c r="A36" i="3"/>
  <c r="A37" i="3"/>
  <c r="A38" i="3"/>
  <c r="A80" i="3"/>
  <c r="A122" i="3"/>
  <c r="A123" i="3"/>
  <c r="A124" i="3"/>
  <c r="A125" i="3"/>
  <c r="A108" i="3"/>
  <c r="A137" i="3"/>
  <c r="A144" i="3"/>
  <c r="A134" i="3"/>
  <c r="A135" i="3"/>
  <c r="A136" i="3"/>
  <c r="A145" i="3"/>
  <c r="A141" i="3"/>
  <c r="A164" i="3"/>
  <c r="A146" i="3"/>
  <c r="A163" i="3"/>
  <c r="A166" i="3"/>
  <c r="A167" i="3"/>
  <c r="A168" i="3"/>
  <c r="A169" i="3"/>
  <c r="A171" i="3"/>
  <c r="A170" i="3"/>
  <c r="A165" i="3"/>
  <c r="A41" i="3"/>
  <c r="A54" i="3"/>
  <c r="A55" i="3"/>
  <c r="A72" i="3"/>
  <c r="A73" i="3"/>
  <c r="A74" i="3"/>
  <c r="A75" i="3"/>
  <c r="A76" i="3"/>
  <c r="A90" i="3"/>
  <c r="A91" i="3"/>
  <c r="A92" i="3"/>
  <c r="A94" i="3"/>
  <c r="A95" i="3"/>
  <c r="A96" i="3"/>
  <c r="A3" i="3"/>
  <c r="A68" i="3"/>
  <c r="A118" i="3"/>
  <c r="A119" i="3"/>
  <c r="A105" i="3"/>
  <c r="A148" i="3"/>
  <c r="A120" i="3"/>
  <c r="A121" i="3"/>
  <c r="A147" i="3"/>
  <c r="A155" i="3"/>
  <c r="A156" i="3"/>
  <c r="A157" i="3"/>
  <c r="A66" i="3"/>
  <c r="A112" i="3"/>
  <c r="A126" i="3"/>
  <c r="A65" i="3"/>
  <c r="A111" i="3"/>
  <c r="A113" i="3"/>
  <c r="A127" i="3"/>
  <c r="A128" i="3"/>
  <c r="A129" i="3"/>
  <c r="A130" i="3"/>
  <c r="A131" i="3"/>
  <c r="A77" i="3"/>
  <c r="A8" i="3"/>
  <c r="A9" i="3"/>
  <c r="A10" i="3"/>
  <c r="A150" i="3"/>
  <c r="A81" i="3"/>
  <c r="A78" i="3"/>
  <c r="A79" i="3"/>
  <c r="A86" i="3"/>
  <c r="A142" i="3"/>
  <c r="A84" i="3"/>
  <c r="A85" i="3"/>
  <c r="A149" i="3"/>
  <c r="A138" i="3"/>
  <c r="A139" i="3"/>
  <c r="A140" i="3"/>
  <c r="A12" i="3"/>
  <c r="A11" i="3"/>
  <c r="A13" i="3"/>
  <c r="A14" i="3"/>
  <c r="A45" i="3"/>
  <c r="A46" i="3"/>
  <c r="A49" i="3"/>
  <c r="A50" i="3"/>
  <c r="A69" i="3"/>
  <c r="A109" i="3"/>
  <c r="A110" i="3"/>
  <c r="A158" i="3"/>
  <c r="A2" i="3"/>
  <c r="C25" i="2" l="1"/>
  <c r="C38" i="2" s="1"/>
  <c r="B17" i="2"/>
  <c r="L2" i="1"/>
  <c r="K2" i="1"/>
  <c r="J2" i="1"/>
  <c r="B8" i="2"/>
  <c r="C40" i="2" l="1"/>
  <c r="C27" i="2"/>
  <c r="C29" i="2"/>
  <c r="C36" i="2"/>
  <c r="M15" i="2" l="1"/>
  <c r="E13" i="2" s="1"/>
  <c r="I36" i="2" l="1"/>
  <c r="E15" i="2"/>
  <c r="E14" i="2"/>
  <c r="G27" i="2" l="1"/>
  <c r="I40" i="2"/>
  <c r="E36" i="2"/>
  <c r="E27" i="2"/>
  <c r="K29" i="2"/>
  <c r="E40" i="2"/>
  <c r="G36" i="2"/>
  <c r="K25" i="2"/>
  <c r="I29" i="2"/>
  <c r="I25" i="2"/>
  <c r="K27" i="2"/>
  <c r="I38" i="2"/>
  <c r="K21" i="2"/>
  <c r="G29" i="2"/>
  <c r="K38" i="2"/>
  <c r="E25" i="2"/>
  <c r="E38" i="2"/>
  <c r="E29" i="2"/>
  <c r="K36" i="2"/>
  <c r="G38" i="2"/>
  <c r="K40" i="2"/>
  <c r="G40" i="2"/>
  <c r="I27" i="2"/>
  <c r="G25" i="2"/>
  <c r="K19" i="2"/>
  <c r="K42" i="2" l="1"/>
  <c r="M36" i="2"/>
  <c r="M29" i="2"/>
  <c r="K31" i="2"/>
  <c r="M27" i="2"/>
  <c r="M25" i="2"/>
  <c r="E42" i="2"/>
  <c r="M38" i="2"/>
  <c r="I31" i="2"/>
  <c r="I42" i="2"/>
  <c r="G42" i="2"/>
  <c r="G31" i="2"/>
  <c r="M40" i="2"/>
  <c r="E31" i="2"/>
  <c r="M31" i="2" l="1"/>
  <c r="M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Wolff, Albert</author>
  </authors>
  <commentList>
    <comment ref="AB157" authorId="0" shapeId="0" xr:uid="{83C8FEDE-1B15-4EF3-B682-6FCFC1A3D392}">
      <text>
        <r>
          <rPr>
            <b/>
            <sz val="9"/>
            <color indexed="81"/>
            <rFont val="Tahoma"/>
            <family val="2"/>
          </rPr>
          <t>Wolff, Albert:</t>
        </r>
        <r>
          <rPr>
            <sz val="9"/>
            <color indexed="81"/>
            <rFont val="Tahoma"/>
            <family val="2"/>
          </rPr>
          <t xml:space="preserve">
Per Levy Cap Report both 'Used From' and 'Expired' are $64,073. This appears to be an error so will leave Expired at 0 for the time being. 
  </t>
        </r>
      </text>
    </comment>
  </commentList>
</comments>
</file>

<file path=xl/sharedStrings.xml><?xml version="1.0" encoding="utf-8"?>
<sst xmlns="http://schemas.openxmlformats.org/spreadsheetml/2006/main" count="912" uniqueCount="497">
  <si>
    <t>MUNICIPALITY</t>
  </si>
  <si>
    <t>COUNTY</t>
  </si>
  <si>
    <t>Muni-code</t>
  </si>
  <si>
    <t>Atlantic</t>
  </si>
  <si>
    <t>Buena Vista Township</t>
  </si>
  <si>
    <t>Burlington</t>
  </si>
  <si>
    <t>Beverly City</t>
  </si>
  <si>
    <t>Bordentown Township</t>
  </si>
  <si>
    <t>Burlington Township</t>
  </si>
  <si>
    <t>Camden</t>
  </si>
  <si>
    <t>Gloucester Township</t>
  </si>
  <si>
    <t>Cape May</t>
  </si>
  <si>
    <t>Middle Township</t>
  </si>
  <si>
    <t>Upper Township</t>
  </si>
  <si>
    <t>Cumberland</t>
  </si>
  <si>
    <t>Maurice River Township</t>
  </si>
  <si>
    <t>Gloucester</t>
  </si>
  <si>
    <t>Franklin Township</t>
  </si>
  <si>
    <t>Hunterdon</t>
  </si>
  <si>
    <t>Mercer</t>
  </si>
  <si>
    <t>Middlesex</t>
  </si>
  <si>
    <t>Old Bridge Township</t>
  </si>
  <si>
    <t>Piscataway Township</t>
  </si>
  <si>
    <t>Plainsboro Township</t>
  </si>
  <si>
    <t>South Brunswick Township</t>
  </si>
  <si>
    <t>Woodbridge Township</t>
  </si>
  <si>
    <t>Monmouth</t>
  </si>
  <si>
    <t>Aberdeen Township</t>
  </si>
  <si>
    <t>Morris</t>
  </si>
  <si>
    <t>Ocean</t>
  </si>
  <si>
    <t>Jackson Township</t>
  </si>
  <si>
    <t>Salem</t>
  </si>
  <si>
    <t>Pittsgrove Township</t>
  </si>
  <si>
    <t>Somerset</t>
  </si>
  <si>
    <t>Warren</t>
  </si>
  <si>
    <t>County:</t>
  </si>
  <si>
    <t>num</t>
  </si>
  <si>
    <t>Full Name</t>
  </si>
  <si>
    <t>New Jersey Department of Community Affairs</t>
  </si>
  <si>
    <t>Division of Local Government Services</t>
  </si>
  <si>
    <t>Municipality:</t>
  </si>
  <si>
    <t>State of New Jersey</t>
  </si>
  <si>
    <t>Bureau of Authority Regulation</t>
  </si>
  <si>
    <t>Fire District Levy Cap Certification</t>
  </si>
  <si>
    <t>Select Fire District:</t>
  </si>
  <si>
    <t>Fire District:</t>
  </si>
  <si>
    <t>FD-Code:</t>
  </si>
  <si>
    <t>Maximum Allowable Amount to be Raised by Taxation:</t>
  </si>
  <si>
    <t>Amount to be Raised by Taxation:</t>
  </si>
  <si>
    <t>ACTIVE</t>
  </si>
  <si>
    <t>Allowable</t>
  </si>
  <si>
    <t>Expired</t>
  </si>
  <si>
    <t>Available</t>
  </si>
  <si>
    <t>EXPIRED</t>
  </si>
  <si>
    <t>District</t>
  </si>
  <si>
    <t>FD-Code</t>
  </si>
  <si>
    <t>1330-01</t>
  </si>
  <si>
    <t>Applied In</t>
  </si>
  <si>
    <t>Used From</t>
  </si>
  <si>
    <t xml:space="preserve">    Levy Cap Bank Totals</t>
  </si>
  <si>
    <t>Calendar Year</t>
  </si>
  <si>
    <t>Aberdeen Township Fire District No. 1</t>
  </si>
  <si>
    <t>DISTRICT NAME</t>
  </si>
  <si>
    <t>Input Year</t>
  </si>
  <si>
    <t>Buena Vista Township Fire District  No. 1</t>
  </si>
  <si>
    <t>Buena Vista Township Fire District  No. 2</t>
  </si>
  <si>
    <t>Buena Vista Township Fire District  No. 3</t>
  </si>
  <si>
    <t>Buena Vista Township Fire District  No. 4</t>
  </si>
  <si>
    <t>Buena Vista Township Fire District  No. 5</t>
  </si>
  <si>
    <t>Beverly City Fire District  No. 1</t>
  </si>
  <si>
    <t>Bordentown Township Fire District No. 1</t>
  </si>
  <si>
    <t>Bordentown Township Fire District  No. 2</t>
  </si>
  <si>
    <t>Burlington Township Fire District  No. 1</t>
  </si>
  <si>
    <t>Chesterfield-Hamilton Fire District  No. 1</t>
  </si>
  <si>
    <t>Cinnaminson Township Fire District  No. 1</t>
  </si>
  <si>
    <t>Delanco Township Fire District  No. 1</t>
  </si>
  <si>
    <t>Delran Township Fire District  No. 1</t>
  </si>
  <si>
    <t>Eastampton Township Fire District  No. 1</t>
  </si>
  <si>
    <t>Edgewater Park Township Fire District  No. 1</t>
  </si>
  <si>
    <t>Evesham Township Fire District  No. 1</t>
  </si>
  <si>
    <t>Florence Township Fire District  No. 1</t>
  </si>
  <si>
    <t>Moorestown Township Fire District No. 1</t>
  </si>
  <si>
    <t>Moorestown Township Fire District  No. 2</t>
  </si>
  <si>
    <t>Mount Holly Township Fire District  No. 1</t>
  </si>
  <si>
    <t>Mount Laurel Township Fire District  No. 1</t>
  </si>
  <si>
    <t>Riverside Township Fire District  No. 1</t>
  </si>
  <si>
    <t>Berlin Township Fire District  No. 1</t>
  </si>
  <si>
    <t>Cherry Hill Fire District  No. 13</t>
  </si>
  <si>
    <t>Gloucester Township Fire District  No. 1</t>
  </si>
  <si>
    <t>Gloucester Township Fire District  No. 2</t>
  </si>
  <si>
    <t>Gloucester Township Fire District  No. 3</t>
  </si>
  <si>
    <t>Gloucester Township Fire District  No. 4</t>
  </si>
  <si>
    <t>Gloucester Township Fire District  No. 5</t>
  </si>
  <si>
    <t>Gloucester Township Fire District  No. 6</t>
  </si>
  <si>
    <t>Haddon Township Fire District  No. 1</t>
  </si>
  <si>
    <t>Haddon Township Fire District  No. 3</t>
  </si>
  <si>
    <t>Haddon Township Fire District  No. 4</t>
  </si>
  <si>
    <t>Lindenwold Borough Fire District  No. 1</t>
  </si>
  <si>
    <t>Pine Hill Borough Fire District  No. 1</t>
  </si>
  <si>
    <t>Winslow Township Fire District  No. 1</t>
  </si>
  <si>
    <t>Dennis Township Fire District  No. 2</t>
  </si>
  <si>
    <t>Upper Township Fire District No 1</t>
  </si>
  <si>
    <t>Dennis Township Fire District  No. 1</t>
  </si>
  <si>
    <t>Dennis Township Fire District  No. 3</t>
  </si>
  <si>
    <t>Lower Township Fire District  No. 1</t>
  </si>
  <si>
    <t>Lower Township Fire District  No. 2</t>
  </si>
  <si>
    <t>Lower Township Fire District  No. 3</t>
  </si>
  <si>
    <t>Middle Township Fire District  No. 1</t>
  </si>
  <si>
    <t>Middle Township Fire District  No. 2</t>
  </si>
  <si>
    <t>Middle Township Fire District  No. 3</t>
  </si>
  <si>
    <t>Middle Township Fire District  No. 4</t>
  </si>
  <si>
    <t>Upper Township Fire District  No. 2</t>
  </si>
  <si>
    <t>Upper Township Fire District  No. 3</t>
  </si>
  <si>
    <t>Upper Township Fire District  No. 4</t>
  </si>
  <si>
    <t>Commercial Township Fire District  No. 1</t>
  </si>
  <si>
    <t>Commercial Township Fire District  No. 2</t>
  </si>
  <si>
    <t>Commercial Township Fire District  No. 3</t>
  </si>
  <si>
    <t>Downe Township Fire District  No. 1</t>
  </si>
  <si>
    <t>Downe Township Fire District  No. 2</t>
  </si>
  <si>
    <t>Maurice River Township Fire District  No. 1</t>
  </si>
  <si>
    <t>Maurice River Township Fire District  No. 2</t>
  </si>
  <si>
    <t>Maurice River Township Fire District  No. 3</t>
  </si>
  <si>
    <t>Maurice River Township Fire District  No. 4</t>
  </si>
  <si>
    <t>Deptford Township Fire District  No. 1</t>
  </si>
  <si>
    <t>Franklin Township Fire District  No. 1 (Gloucester)</t>
  </si>
  <si>
    <t>Franklin Township Fire District  No. 2</t>
  </si>
  <si>
    <t>Franklin Township Fire District  No. 3 (Gloucester)</t>
  </si>
  <si>
    <t>Franklin Township Fire District No. 4 (Gloucester)</t>
  </si>
  <si>
    <t>Franklin Township Fire District  No. 5</t>
  </si>
  <si>
    <t>Harrison Township Fire District  No. 1</t>
  </si>
  <si>
    <t>Mantua Twp. Fire District  No. 1</t>
  </si>
  <si>
    <t>Westville Borough Fire District  No. 1</t>
  </si>
  <si>
    <t>East Amwell Township Fire District  No. 1</t>
  </si>
  <si>
    <t>Franklin Township Fire District No 1 (Hunterdon)</t>
  </si>
  <si>
    <t>Lambertville City Fire District  No. 1</t>
  </si>
  <si>
    <t>Hopewell Borough Fire District  No. 1</t>
  </si>
  <si>
    <t>Hopewell Township Fire District  No. 1</t>
  </si>
  <si>
    <t>Pennington Borough Fire District  No. 1</t>
  </si>
  <si>
    <t>Washington Township Fire District No. 1</t>
  </si>
  <si>
    <t>Monroe Township Fire District  No. 1</t>
  </si>
  <si>
    <t>Monroe Township Fire District  No. 2</t>
  </si>
  <si>
    <t>East Brunswick Township Fire District  No. 1</t>
  </si>
  <si>
    <t>East Brunswick Township Fire District  No. 2</t>
  </si>
  <si>
    <t>East Brunswick Township Fire District  No. 3</t>
  </si>
  <si>
    <t>Jamesburg Borough Fire District  No. 1</t>
  </si>
  <si>
    <t>Old Bridge Township Fire District  No. 1</t>
  </si>
  <si>
    <t>Old Bridge Township Fire District  No. 2</t>
  </si>
  <si>
    <t>Old Bridge Township Fire District  No. 3</t>
  </si>
  <si>
    <t>Old Bridge Township Fire District  No. 4</t>
  </si>
  <si>
    <t>Monroe Township Fire District  No. 3</t>
  </si>
  <si>
    <t>Piscataway Township Fire District  No. 4</t>
  </si>
  <si>
    <t>South Brunswick Township Fire District  No 1</t>
  </si>
  <si>
    <t>Piscataway Township Fire District  No. 1</t>
  </si>
  <si>
    <t>Piscataway Township Fire District  No. 2</t>
  </si>
  <si>
    <t>Piscataway Township Fire District  No. 3</t>
  </si>
  <si>
    <t>South Brunswick Township Fire District  No. 2</t>
  </si>
  <si>
    <t>Plainsboro Township Fire District  No. 1</t>
  </si>
  <si>
    <t>Woodbridge Township Fire District  No. 11</t>
  </si>
  <si>
    <t>South Brunswick Township Fire District No. 3</t>
  </si>
  <si>
    <t>Woodbridge Township Fire District  No. 1</t>
  </si>
  <si>
    <t>Woodbridge Township Fire District  No. 2</t>
  </si>
  <si>
    <t>Woodbridge Township Fire District  No. 4</t>
  </si>
  <si>
    <t>Woodbridge Township Fire District  No. 5</t>
  </si>
  <si>
    <t>Woodbridge Township Fire District  No. 7</t>
  </si>
  <si>
    <t>Woodbridge Township Fire District  No. 9</t>
  </si>
  <si>
    <t>Woodbridge Township Fire District  No. 8</t>
  </si>
  <si>
    <t>Woodbridge Township Fire District  No. 12</t>
  </si>
  <si>
    <t>Englishtown Borough Fire District  No. 1</t>
  </si>
  <si>
    <t>Freehold Township Fire District  No. 1</t>
  </si>
  <si>
    <t>Freehold Township Fire District  No. 2</t>
  </si>
  <si>
    <t>Howell Township Fire District  No. 1</t>
  </si>
  <si>
    <t>Howell Township Fire District  No. 2</t>
  </si>
  <si>
    <t>Howell Township Fire District  No. 3</t>
  </si>
  <si>
    <t>Howell Township Fire District  No. 4</t>
  </si>
  <si>
    <t>Howell Township Fire District No. 5</t>
  </si>
  <si>
    <t>Manalapan Township Fire District  No. 1</t>
  </si>
  <si>
    <t>Manalapan Township Fire District  No. 2</t>
  </si>
  <si>
    <t>Manasquan Boro Fire District  No.1</t>
  </si>
  <si>
    <t>Marlboro Township Fire District  No. 1</t>
  </si>
  <si>
    <t>Marlboro Township Fire District  No. 2</t>
  </si>
  <si>
    <t>Marlboro Township Fire District  No.3</t>
  </si>
  <si>
    <t>Hazlet Township Fire District  No. 1</t>
  </si>
  <si>
    <t>Neptune Township Fire District  No. 1</t>
  </si>
  <si>
    <t>Neptune Township Fire District  No. 2</t>
  </si>
  <si>
    <t>Millstone Township Fire District  No. 1</t>
  </si>
  <si>
    <t>Tinton Falls Fire District  No. 2</t>
  </si>
  <si>
    <t>Ocean Township Fire District  No. 1</t>
  </si>
  <si>
    <t>Ocean Township Fire District  No. 2</t>
  </si>
  <si>
    <t>Tinton Falls Fire District  No. 1</t>
  </si>
  <si>
    <t>Wall Township Fire District  No. 1</t>
  </si>
  <si>
    <t>Wall Township Fire District  No. 2</t>
  </si>
  <si>
    <t>Wall Township Fire District  No. 3</t>
  </si>
  <si>
    <t>Hanover Township Fire District  No. 3</t>
  </si>
  <si>
    <t>Montville Township Fire District  No. 2</t>
  </si>
  <si>
    <t>Parsippany-Troy Hills Twp Fire District  No 1</t>
  </si>
  <si>
    <t>Hanover Township Fire District  No. 2</t>
  </si>
  <si>
    <t>Montville Township Fire District  No. 1</t>
  </si>
  <si>
    <t>Montville Township Fire District  No. 3</t>
  </si>
  <si>
    <t>Parsippany-Troy Hills Twp Fire District  No 2</t>
  </si>
  <si>
    <t>Parsippany-Troy Hills Twp Fire District  No 3</t>
  </si>
  <si>
    <t>Parsippany-Troy Hills Twp Fire District  No 4</t>
  </si>
  <si>
    <t>Parsippany-Troy Hills Twp Fire District  No 5</t>
  </si>
  <si>
    <t>Parsippany-Troy Hills Twp Fire District  No 6</t>
  </si>
  <si>
    <t>Jackson Township Fire District  No. 2</t>
  </si>
  <si>
    <t>Brick Township Fire District  No. 1</t>
  </si>
  <si>
    <t>Brick Township Fire District  No. 2</t>
  </si>
  <si>
    <t>Brick Township Fire District  No. 3</t>
  </si>
  <si>
    <t>Toms River Township Fire District  No. 2</t>
  </si>
  <si>
    <t>Lakewood Township Fire District  No. 1</t>
  </si>
  <si>
    <t>Jackson Township Fire District  No. 3</t>
  </si>
  <si>
    <t>Jackson Township Fire District  No. 4</t>
  </si>
  <si>
    <t>Little Egg Harbor Twp. Fire District  No. 1</t>
  </si>
  <si>
    <t>Plumsted Township Fire District  No. 1</t>
  </si>
  <si>
    <t>Little Egg Harbor Twp Fire District  No. 2</t>
  </si>
  <si>
    <t>Little Egg Harbor Twp Fire District  No. 3</t>
  </si>
  <si>
    <t>Toms River Township Fire District  No. 1</t>
  </si>
  <si>
    <t>Pittsgrove Township Fire District  No. 1</t>
  </si>
  <si>
    <t>Pittsgrove Township Fire District  No. 2</t>
  </si>
  <si>
    <t>Pittsgrove Township Fire District  No. 3</t>
  </si>
  <si>
    <t>Bridgewater Township Fire District  No. 2</t>
  </si>
  <si>
    <t>Bridgewater Township Fire District  No. 1</t>
  </si>
  <si>
    <t>Bridgewater Township Fire District  No. 3</t>
  </si>
  <si>
    <t>Bridgewater Township Fire District  No. 4</t>
  </si>
  <si>
    <t>Franklin Township Fire District  No. 1 (Somerset)</t>
  </si>
  <si>
    <t>Franklin Township Fire District  No. 2 (Somerset)</t>
  </si>
  <si>
    <t>Franklin Township Fire District  No. 3 (Somerset)</t>
  </si>
  <si>
    <t>Franklin Township Fire District  No. 4 (Somerset)</t>
  </si>
  <si>
    <t>Hillsborough Township Fire District  No. 1</t>
  </si>
  <si>
    <t>Montgomery Township Fire District  No. 1</t>
  </si>
  <si>
    <t>Montgomery Township Fire District  No. 2</t>
  </si>
  <si>
    <t>Washington Township Fire District  No. 1</t>
  </si>
  <si>
    <t>Aberdeen Township Fire District No. 2</t>
  </si>
  <si>
    <t>1330-02</t>
  </si>
  <si>
    <t>1217-04</t>
  </si>
  <si>
    <t>1217-01</t>
  </si>
  <si>
    <t>1217-02</t>
  </si>
  <si>
    <t>1217-03</t>
  </si>
  <si>
    <t>Parsippany-Troy Hills Twp</t>
  </si>
  <si>
    <t xml:space="preserve">Washington Township </t>
  </si>
  <si>
    <t xml:space="preserve">Westville Borough </t>
  </si>
  <si>
    <t xml:space="preserve">Winslow Township </t>
  </si>
  <si>
    <t xml:space="preserve">Woodbridge Township </t>
  </si>
  <si>
    <t xml:space="preserve">Berlin Township </t>
  </si>
  <si>
    <t xml:space="preserve">Brick Township </t>
  </si>
  <si>
    <t xml:space="preserve">Bridgewater Township </t>
  </si>
  <si>
    <t xml:space="preserve">Chesterfield-Hamilton </t>
  </si>
  <si>
    <t xml:space="preserve">Cinnaminson Township </t>
  </si>
  <si>
    <t xml:space="preserve">Commercial Township </t>
  </si>
  <si>
    <t xml:space="preserve">Delanco Township </t>
  </si>
  <si>
    <t xml:space="preserve">Delran Township </t>
  </si>
  <si>
    <t xml:space="preserve">Dennis Township </t>
  </si>
  <si>
    <t xml:space="preserve">Deptford Township </t>
  </si>
  <si>
    <t xml:space="preserve">Downe Township </t>
  </si>
  <si>
    <t xml:space="preserve">East Amwell Township </t>
  </si>
  <si>
    <t xml:space="preserve">East Brunswick Township </t>
  </si>
  <si>
    <t xml:space="preserve">Eastampton Township </t>
  </si>
  <si>
    <t xml:space="preserve">Edgewater Park Township </t>
  </si>
  <si>
    <t xml:space="preserve">Englishtown Borough </t>
  </si>
  <si>
    <t xml:space="preserve">Evesham Township </t>
  </si>
  <si>
    <t xml:space="preserve">Florence Township </t>
  </si>
  <si>
    <t xml:space="preserve">Freehold Township </t>
  </si>
  <si>
    <t xml:space="preserve">Gloucester Township </t>
  </si>
  <si>
    <t xml:space="preserve">Haddon Township </t>
  </si>
  <si>
    <t xml:space="preserve">Harrison Township </t>
  </si>
  <si>
    <t xml:space="preserve">Hazlet Township </t>
  </si>
  <si>
    <t xml:space="preserve">Hillsborough Township </t>
  </si>
  <si>
    <t xml:space="preserve">Hopewell Borough </t>
  </si>
  <si>
    <t xml:space="preserve">Hopewell Township </t>
  </si>
  <si>
    <t xml:space="preserve">Howell Township </t>
  </si>
  <si>
    <t xml:space="preserve">Jackson Township </t>
  </si>
  <si>
    <t xml:space="preserve">Jamesburg Borough </t>
  </si>
  <si>
    <t xml:space="preserve">Lakewood Township </t>
  </si>
  <si>
    <t xml:space="preserve">Lambertville City </t>
  </si>
  <si>
    <t xml:space="preserve">Lindenwold Borough </t>
  </si>
  <si>
    <t xml:space="preserve">Lower Township </t>
  </si>
  <si>
    <t xml:space="preserve">Manalapan Township </t>
  </si>
  <si>
    <t xml:space="preserve">Mantua Twp. </t>
  </si>
  <si>
    <t xml:space="preserve">Marlboro Township </t>
  </si>
  <si>
    <t xml:space="preserve">Maurice River Township </t>
  </si>
  <si>
    <t xml:space="preserve">Middle Township </t>
  </si>
  <si>
    <t xml:space="preserve">Millstone Township </t>
  </si>
  <si>
    <t xml:space="preserve">Monroe Township </t>
  </si>
  <si>
    <t xml:space="preserve">Montgomery Township </t>
  </si>
  <si>
    <t xml:space="preserve">Montville Township </t>
  </si>
  <si>
    <t xml:space="preserve">Moorestown Township </t>
  </si>
  <si>
    <t xml:space="preserve">Mount Holly Township </t>
  </si>
  <si>
    <t xml:space="preserve">Mount Laurel Township </t>
  </si>
  <si>
    <t xml:space="preserve">Neptune Township </t>
  </si>
  <si>
    <t xml:space="preserve">Ocean Township </t>
  </si>
  <si>
    <t xml:space="preserve">Old Bridge Township </t>
  </si>
  <si>
    <t xml:space="preserve">Pennington Borough </t>
  </si>
  <si>
    <t xml:space="preserve">Pine Hill Borough </t>
  </si>
  <si>
    <t xml:space="preserve">Plumsted Township </t>
  </si>
  <si>
    <t xml:space="preserve">Riverside Township </t>
  </si>
  <si>
    <t xml:space="preserve">Tinton Falls </t>
  </si>
  <si>
    <t xml:space="preserve">Toms River Township </t>
  </si>
  <si>
    <t xml:space="preserve">Wall Township </t>
  </si>
  <si>
    <t xml:space="preserve">Aberdeen Township </t>
  </si>
  <si>
    <t xml:space="preserve">Hanover Township </t>
  </si>
  <si>
    <t xml:space="preserve">Little Egg Harbor Twp </t>
  </si>
  <si>
    <t xml:space="preserve">South Brunswick Township </t>
  </si>
  <si>
    <t xml:space="preserve">Upper Township </t>
  </si>
  <si>
    <t>Manasquan Boro</t>
  </si>
  <si>
    <t>Cherry Hill</t>
  </si>
  <si>
    <t>Little Egg Harbor Twp</t>
  </si>
  <si>
    <t>0105-04</t>
  </si>
  <si>
    <t>Current Year Budget</t>
  </si>
  <si>
    <t>Prior Levy Cap Report in Access</t>
  </si>
  <si>
    <t>0602-03</t>
  </si>
  <si>
    <t>1225-01</t>
  </si>
  <si>
    <t>0406-01</t>
  </si>
  <si>
    <t>0302-01</t>
  </si>
  <si>
    <t>0304-01</t>
  </si>
  <si>
    <t>0304-02</t>
  </si>
  <si>
    <t>Bordentown Township Fire District No. 2</t>
  </si>
  <si>
    <t>1506-01</t>
  </si>
  <si>
    <t>1506-02</t>
  </si>
  <si>
    <t>1506-03</t>
  </si>
  <si>
    <t>1806-01</t>
  </si>
  <si>
    <t>1806-02</t>
  </si>
  <si>
    <t>1806-03</t>
  </si>
  <si>
    <t>1806-04</t>
  </si>
  <si>
    <t>0105-01</t>
  </si>
  <si>
    <t>0105-02</t>
  </si>
  <si>
    <t>0105-03</t>
  </si>
  <si>
    <t>0105-05</t>
  </si>
  <si>
    <t>0306-01</t>
  </si>
  <si>
    <t>0409-13</t>
  </si>
  <si>
    <t>0602-02</t>
  </si>
  <si>
    <t>0602-01</t>
  </si>
  <si>
    <t>0308-01</t>
  </si>
  <si>
    <t>0309-01</t>
  </si>
  <si>
    <t>0310-01</t>
  </si>
  <si>
    <t>0504-01</t>
  </si>
  <si>
    <t>0504-02</t>
  </si>
  <si>
    <t>0504-03</t>
  </si>
  <si>
    <t>0802-01</t>
  </si>
  <si>
    <t>0604-01</t>
  </si>
  <si>
    <t>0604-02</t>
  </si>
  <si>
    <t>1008-01</t>
  </si>
  <si>
    <t>1204-01</t>
  </si>
  <si>
    <t>1204-02</t>
  </si>
  <si>
    <t>1204-03</t>
  </si>
  <si>
    <t>0311-01</t>
  </si>
  <si>
    <t>0312-01</t>
  </si>
  <si>
    <t>1312-01</t>
  </si>
  <si>
    <t>0313-01</t>
  </si>
  <si>
    <t>0315-01</t>
  </si>
  <si>
    <t>0805-01</t>
  </si>
  <si>
    <t>1010-01</t>
  </si>
  <si>
    <t>1808-01</t>
  </si>
  <si>
    <t>1808-02</t>
  </si>
  <si>
    <t>1808-03</t>
  </si>
  <si>
    <t>1808-04</t>
  </si>
  <si>
    <t>0805-03</t>
  </si>
  <si>
    <t>0805-04</t>
  </si>
  <si>
    <t>0805-02</t>
  </si>
  <si>
    <t>0805-05</t>
  </si>
  <si>
    <t>1316-01</t>
  </si>
  <si>
    <t>1316-02</t>
  </si>
  <si>
    <t>0415-02</t>
  </si>
  <si>
    <t>0415-04</t>
  </si>
  <si>
    <t>0415-01</t>
  </si>
  <si>
    <t>0415-03</t>
  </si>
  <si>
    <t>0415-05</t>
  </si>
  <si>
    <t>0415-06</t>
  </si>
  <si>
    <t>0416-01</t>
  </si>
  <si>
    <t>0416-03</t>
  </si>
  <si>
    <t>0416-04</t>
  </si>
  <si>
    <t>1412-02</t>
  </si>
  <si>
    <t>1412-03</t>
  </si>
  <si>
    <t>0808-01</t>
  </si>
  <si>
    <t>1339-01</t>
  </si>
  <si>
    <t>1810-01</t>
  </si>
  <si>
    <t>1105-01</t>
  </si>
  <si>
    <t>1106-01</t>
  </si>
  <si>
    <t>1319-01</t>
  </si>
  <si>
    <t>1319-02</t>
  </si>
  <si>
    <t>1319-03</t>
  </si>
  <si>
    <t>1319-04</t>
  </si>
  <si>
    <t>1319-05</t>
  </si>
  <si>
    <t>1511-02</t>
  </si>
  <si>
    <t>1511-03</t>
  </si>
  <si>
    <t>1511-04</t>
  </si>
  <si>
    <t>1208-01</t>
  </si>
  <si>
    <t>1514-01</t>
  </si>
  <si>
    <t>1017-01</t>
  </si>
  <si>
    <t>0422-01</t>
  </si>
  <si>
    <t>1516-01</t>
  </si>
  <si>
    <t>1516-02</t>
  </si>
  <si>
    <t>1516-03</t>
  </si>
  <si>
    <t>0505-02</t>
  </si>
  <si>
    <t>0505-03</t>
  </si>
  <si>
    <t>1326-01</t>
  </si>
  <si>
    <t>1326-02</t>
  </si>
  <si>
    <t>1327-01</t>
  </si>
  <si>
    <t>0810-01</t>
  </si>
  <si>
    <t>1328-01</t>
  </si>
  <si>
    <t>1328-02</t>
  </si>
  <si>
    <t>1328-03</t>
  </si>
  <si>
    <t>0609-01</t>
  </si>
  <si>
    <t>0609-02</t>
  </si>
  <si>
    <t>0609-03</t>
  </si>
  <si>
    <t>0609-04</t>
  </si>
  <si>
    <t>0506-01</t>
  </si>
  <si>
    <t>0506-02</t>
  </si>
  <si>
    <t>0506-04</t>
  </si>
  <si>
    <t>1213-01</t>
  </si>
  <si>
    <t>1213-02</t>
  </si>
  <si>
    <t>1213-03</t>
  </si>
  <si>
    <t>1813-01</t>
  </si>
  <si>
    <t>1813-02</t>
  </si>
  <si>
    <t>1421-01</t>
  </si>
  <si>
    <t>1421-02</t>
  </si>
  <si>
    <t>1421-03</t>
  </si>
  <si>
    <t>Moorestown Township Fire District No. 2</t>
  </si>
  <si>
    <t>0322-01</t>
  </si>
  <si>
    <t>0322-02</t>
  </si>
  <si>
    <t>0323-01</t>
  </si>
  <si>
    <t>0324-01</t>
  </si>
  <si>
    <t>1334-01</t>
  </si>
  <si>
    <t>1334-02</t>
  </si>
  <si>
    <t>1337-01</t>
  </si>
  <si>
    <t>1337-02</t>
  </si>
  <si>
    <t>1209-01</t>
  </si>
  <si>
    <t>1209-02</t>
  </si>
  <si>
    <t>1209-03</t>
  </si>
  <si>
    <t>1209-04</t>
  </si>
  <si>
    <t>1225-09</t>
  </si>
  <si>
    <t>1225-08</t>
  </si>
  <si>
    <t>1225-07</t>
  </si>
  <si>
    <t>1225-05</t>
  </si>
  <si>
    <t>1225-04</t>
  </si>
  <si>
    <t>1225-02</t>
  </si>
  <si>
    <t>1225-12</t>
  </si>
  <si>
    <t>1225-11</t>
  </si>
  <si>
    <t>0436-01</t>
  </si>
  <si>
    <t>0821-01</t>
  </si>
  <si>
    <t>Washington (Warren) Township Fire District No. 1</t>
  </si>
  <si>
    <t>Washington (Glou) Township Fire District  No. 1</t>
  </si>
  <si>
    <t>2122-01</t>
  </si>
  <si>
    <t>1112-01</t>
  </si>
  <si>
    <t>1352-03</t>
  </si>
  <si>
    <t>1352-02</t>
  </si>
  <si>
    <t>1352-01</t>
  </si>
  <si>
    <t>0511-01</t>
  </si>
  <si>
    <t>0511-03</t>
  </si>
  <si>
    <t>0511-02</t>
  </si>
  <si>
    <t>1507-02</t>
  </si>
  <si>
    <t>1507-01</t>
  </si>
  <si>
    <t>1336-02</t>
  </si>
  <si>
    <t>1336-01</t>
  </si>
  <si>
    <t>1221-03</t>
  </si>
  <si>
    <t>1221-02</t>
  </si>
  <si>
    <t>1221-01</t>
  </si>
  <si>
    <t>0330-01</t>
  </si>
  <si>
    <t>1523-01</t>
  </si>
  <si>
    <t>1218-01</t>
  </si>
  <si>
    <t>1710-02</t>
  </si>
  <si>
    <t>1710-03</t>
  </si>
  <si>
    <t>1710-01</t>
  </si>
  <si>
    <t>0428-01</t>
  </si>
  <si>
    <t>1429-06</t>
  </si>
  <si>
    <t>1429-05</t>
  </si>
  <si>
    <t>1429-03</t>
  </si>
  <si>
    <t>1429-02</t>
  </si>
  <si>
    <t>1429-01</t>
  </si>
  <si>
    <t>0511-04</t>
  </si>
  <si>
    <t>1332-01</t>
  </si>
  <si>
    <t>1108-01</t>
  </si>
  <si>
    <t>0307-01</t>
  </si>
  <si>
    <t>Franklin Township Fire District  No. 2 (Gloucester)</t>
  </si>
  <si>
    <t>0506-03</t>
  </si>
  <si>
    <t>0505-.01</t>
  </si>
  <si>
    <t>1429-04</t>
  </si>
  <si>
    <t xml:space="preserve">Weymouth Township Fire District No.1, Atlantic County </t>
  </si>
  <si>
    <t>0123-01</t>
  </si>
  <si>
    <t>Weymouth Township Fire District No. 1</t>
  </si>
  <si>
    <t>Weymouth Township</t>
  </si>
  <si>
    <t>Document Roll over:</t>
  </si>
  <si>
    <t>Unhide column "J", change to next budget year.</t>
  </si>
  <si>
    <t>Data Tab: Copy cells I3:AB172, Paste Special cell M3</t>
  </si>
  <si>
    <t>Data Entry:</t>
  </si>
  <si>
    <t>Obtain Page F-10 from Budget Document</t>
  </si>
  <si>
    <t>Enter information as follows:</t>
  </si>
  <si>
    <t>Column G</t>
  </si>
  <si>
    <t>Column H</t>
  </si>
  <si>
    <t>Column I</t>
  </si>
  <si>
    <t>Column J</t>
  </si>
  <si>
    <t>expires in</t>
  </si>
  <si>
    <t>Go to 4th prior year, enter any remaining balance in "Expired"</t>
  </si>
  <si>
    <t>Maximum Allowable Amount to be Raised</t>
  </si>
  <si>
    <t>Amount to be Raised</t>
  </si>
  <si>
    <t>Cap Bank Available from (2025) for 2026 Budget</t>
  </si>
  <si>
    <t>Total Amounts Utilized from Levy CAP Banks</t>
  </si>
  <si>
    <t>Sample F-10</t>
  </si>
  <si>
    <t>Enter CAP Banks Used from individual years under "202X Used From"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</si>
</sst>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name val="Tw Cen MT Condensed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Verdana"/>
      <family val="2"/>
    </font>
    <font>
      <sz val="11"/>
      <name val="Tw Cen MT Condensed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sz val="14"/>
      <color theme="1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2"/>
      <color rgb="FFFF0000"/>
      <name val="Verdana"/>
      <family val="2"/>
    </font>
    <font>
      <b/>
      <sz val="8"/>
      <color theme="1"/>
      <name val="Arial"/>
      <family val="2"/>
    </font>
    <font>
      <sz val="8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08">
    <xf numFmtId="0" fontId="0" fillId="0" borderId="0" xfId="0"/>
    <xf numFmtId="0" fontId="8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 wrapText="1"/>
    </xf>
    <xf numFmtId="0" fontId="9" fillId="0" borderId="0" xfId="0" applyFont="1" applyProtection="1">
      <protection locked="0"/>
    </xf>
    <xf numFmtId="0" fontId="12" fillId="0" borderId="0" xfId="0" applyFont="1" applyAlignment="1">
      <alignment horizontal="center"/>
    </xf>
    <xf numFmtId="164" fontId="3" fillId="0" borderId="0" xfId="2" applyNumberFormat="1" applyFont="1"/>
    <xf numFmtId="164" fontId="0" fillId="0" borderId="0" xfId="0" applyNumberFormat="1"/>
    <xf numFmtId="165" fontId="13" fillId="0" borderId="0" xfId="3" applyNumberFormat="1" applyFont="1"/>
    <xf numFmtId="0" fontId="14" fillId="0" borderId="0" xfId="0" applyFont="1"/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5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7" fontId="4" fillId="0" borderId="0" xfId="2" quotePrefix="1" applyNumberFormat="1" applyFont="1" applyAlignment="1">
      <alignment horizontal="center" vertical="center" wrapText="1"/>
    </xf>
    <xf numFmtId="0" fontId="19" fillId="0" borderId="0" xfId="0" applyFont="1"/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quotePrefix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1" fillId="0" borderId="0" xfId="0" applyFont="1"/>
    <xf numFmtId="0" fontId="0" fillId="0" borderId="4" xfId="0" applyBorder="1"/>
    <xf numFmtId="3" fontId="17" fillId="0" borderId="0" xfId="0" applyNumberFormat="1" applyFont="1"/>
    <xf numFmtId="3" fontId="17" fillId="0" borderId="5" xfId="0" applyNumberFormat="1" applyFont="1" applyBorder="1"/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166" fontId="0" fillId="0" borderId="5" xfId="4" applyNumberFormat="1" applyFont="1" applyBorder="1"/>
    <xf numFmtId="7" fontId="4" fillId="3" borderId="0" xfId="2" quotePrefix="1" applyNumberFormat="1" applyFont="1" applyFill="1" applyAlignment="1">
      <alignment horizontal="center" vertical="center" wrapText="1"/>
    </xf>
    <xf numFmtId="7" fontId="4" fillId="3" borderId="0" xfId="2" applyNumberFormat="1" applyFont="1" applyFill="1" applyAlignment="1">
      <alignment horizontal="center" vertical="center" wrapText="1"/>
    </xf>
    <xf numFmtId="7" fontId="4" fillId="4" borderId="0" xfId="2" quotePrefix="1" applyNumberFormat="1" applyFont="1" applyFill="1" applyAlignment="1">
      <alignment horizontal="center" vertical="center" wrapText="1"/>
    </xf>
    <xf numFmtId="7" fontId="4" fillId="4" borderId="0" xfId="2" applyNumberFormat="1" applyFont="1" applyFill="1" applyAlignment="1">
      <alignment horizontal="center" vertical="center" wrapText="1"/>
    </xf>
    <xf numFmtId="7" fontId="4" fillId="5" borderId="0" xfId="2" quotePrefix="1" applyNumberFormat="1" applyFont="1" applyFill="1" applyAlignment="1">
      <alignment horizontal="center" vertical="center" wrapText="1"/>
    </xf>
    <xf numFmtId="7" fontId="4" fillId="5" borderId="0" xfId="2" applyNumberFormat="1" applyFont="1" applyFill="1" applyAlignment="1">
      <alignment horizontal="center" vertical="center" wrapText="1"/>
    </xf>
    <xf numFmtId="7" fontId="4" fillId="6" borderId="0" xfId="2" quotePrefix="1" applyNumberFormat="1" applyFont="1" applyFill="1" applyAlignment="1">
      <alignment horizontal="center" vertical="center" wrapText="1"/>
    </xf>
    <xf numFmtId="7" fontId="4" fillId="6" borderId="0" xfId="2" applyNumberFormat="1" applyFont="1" applyFill="1" applyAlignment="1">
      <alignment horizontal="center" vertical="center" wrapText="1"/>
    </xf>
    <xf numFmtId="7" fontId="4" fillId="7" borderId="0" xfId="2" quotePrefix="1" applyNumberFormat="1" applyFont="1" applyFill="1" applyAlignment="1">
      <alignment horizontal="center" vertical="center" wrapText="1"/>
    </xf>
    <xf numFmtId="7" fontId="4" fillId="7" borderId="0" xfId="2" applyNumberFormat="1" applyFont="1" applyFill="1" applyAlignment="1">
      <alignment horizontal="center" vertical="center" wrapText="1"/>
    </xf>
    <xf numFmtId="7" fontId="4" fillId="8" borderId="0" xfId="2" quotePrefix="1" applyNumberFormat="1" applyFont="1" applyFill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/>
    <xf numFmtId="0" fontId="0" fillId="9" borderId="0" xfId="0" applyFill="1" applyAlignment="1">
      <alignment horizontal="center"/>
    </xf>
    <xf numFmtId="166" fontId="0" fillId="9" borderId="0" xfId="4" applyNumberFormat="1" applyFont="1" applyFill="1" applyBorder="1"/>
    <xf numFmtId="0" fontId="0" fillId="9" borderId="0" xfId="0" applyFill="1" applyAlignment="1">
      <alignment horizontal="left"/>
    </xf>
    <xf numFmtId="0" fontId="0" fillId="9" borderId="0" xfId="0" applyFill="1" applyAlignment="1">
      <alignment horizontal="right"/>
    </xf>
    <xf numFmtId="0" fontId="22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22" fillId="10" borderId="4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0" borderId="4" xfId="0" applyFill="1" applyBorder="1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2" xfId="0" applyFill="1" applyBorder="1"/>
    <xf numFmtId="0" fontId="0" fillId="2" borderId="0" xfId="0" applyFill="1" applyAlignment="1">
      <alignment horizontal="center"/>
    </xf>
    <xf numFmtId="166" fontId="0" fillId="2" borderId="0" xfId="4" applyNumberFormat="1" applyFont="1" applyFill="1" applyBorder="1"/>
    <xf numFmtId="0" fontId="3" fillId="0" borderId="0" xfId="2" applyFont="1"/>
    <xf numFmtId="164" fontId="3" fillId="0" borderId="0" xfId="1" applyNumberFormat="1" applyFont="1" applyFill="1"/>
    <xf numFmtId="0" fontId="19" fillId="0" borderId="0" xfId="0" applyFont="1" applyAlignment="1">
      <alignment horizontal="center"/>
    </xf>
    <xf numFmtId="7" fontId="4" fillId="4" borderId="8" xfId="2" quotePrefix="1" applyNumberFormat="1" applyFont="1" applyFill="1" applyBorder="1" applyAlignment="1">
      <alignment horizontal="center" vertical="center" wrapText="1"/>
    </xf>
    <xf numFmtId="7" fontId="4" fillId="5" borderId="8" xfId="2" quotePrefix="1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/>
    <xf numFmtId="7" fontId="4" fillId="6" borderId="8" xfId="2" quotePrefix="1" applyNumberFormat="1" applyFont="1" applyFill="1" applyBorder="1" applyAlignment="1">
      <alignment horizontal="center" vertical="center" wrapText="1"/>
    </xf>
    <xf numFmtId="7" fontId="4" fillId="7" borderId="8" xfId="2" quotePrefix="1" applyNumberFormat="1" applyFont="1" applyFill="1" applyBorder="1" applyAlignment="1">
      <alignment horizontal="center" vertical="center" wrapText="1"/>
    </xf>
    <xf numFmtId="7" fontId="4" fillId="8" borderId="8" xfId="2" quotePrefix="1" applyNumberFormat="1" applyFont="1" applyFill="1" applyBorder="1" applyAlignment="1">
      <alignment horizontal="center" vertical="center" wrapText="1"/>
    </xf>
    <xf numFmtId="7" fontId="4" fillId="8" borderId="7" xfId="2" applyNumberFormat="1" applyFont="1" applyFill="1" applyBorder="1" applyAlignment="1">
      <alignment horizontal="center" vertical="center" wrapText="1"/>
    </xf>
    <xf numFmtId="7" fontId="4" fillId="3" borderId="8" xfId="2" quotePrefix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" fillId="0" borderId="7" xfId="1" applyNumberFormat="1" applyFont="1" applyFill="1" applyBorder="1"/>
    <xf numFmtId="164" fontId="4" fillId="0" borderId="0" xfId="1" applyNumberFormat="1" applyFont="1"/>
    <xf numFmtId="164" fontId="4" fillId="0" borderId="9" xfId="1" applyNumberFormat="1" applyFont="1" applyBorder="1"/>
    <xf numFmtId="164" fontId="3" fillId="0" borderId="6" xfId="1" applyNumberFormat="1" applyFont="1" applyFill="1" applyBorder="1"/>
    <xf numFmtId="49" fontId="3" fillId="0" borderId="0" xfId="2" quotePrefix="1" applyNumberFormat="1" applyFont="1" applyAlignment="1">
      <alignment horizontal="center"/>
    </xf>
    <xf numFmtId="49" fontId="3" fillId="0" borderId="0" xfId="2" applyNumberFormat="1" applyFont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9" fontId="0" fillId="0" borderId="0" xfId="3" applyFont="1" applyAlignment="1">
      <alignment horizontal="center"/>
    </xf>
    <xf numFmtId="164" fontId="25" fillId="0" borderId="0" xfId="1" applyNumberFormat="1" applyFont="1" applyFill="1"/>
    <xf numFmtId="164" fontId="25" fillId="0" borderId="7" xfId="1" applyNumberFormat="1" applyFont="1" applyFill="1" applyBorder="1"/>
    <xf numFmtId="164" fontId="4" fillId="0" borderId="10" xfId="1" applyNumberFormat="1" applyFont="1" applyBorder="1"/>
    <xf numFmtId="0" fontId="30" fillId="0" borderId="0" xfId="0" applyFont="1"/>
    <xf numFmtId="0" fontId="32" fillId="12" borderId="0" xfId="2" applyFont="1" applyFill="1"/>
    <xf numFmtId="0" fontId="32" fillId="12" borderId="0" xfId="0" applyFont="1" applyFill="1"/>
    <xf numFmtId="164" fontId="32" fillId="12" borderId="0" xfId="1" applyNumberFormat="1" applyFont="1" applyFill="1"/>
    <xf numFmtId="164" fontId="32" fillId="12" borderId="8" xfId="1" applyNumberFormat="1" applyFont="1" applyFill="1" applyBorder="1"/>
    <xf numFmtId="164" fontId="32" fillId="12" borderId="7" xfId="1" applyNumberFormat="1" applyFont="1" applyFill="1" applyBorder="1"/>
    <xf numFmtId="0" fontId="31" fillId="12" borderId="0" xfId="0" applyFont="1" applyFill="1"/>
    <xf numFmtId="49" fontId="3" fillId="12" borderId="0" xfId="2" applyNumberFormat="1" applyFont="1" applyFill="1" applyAlignment="1">
      <alignment horizontal="center"/>
    </xf>
    <xf numFmtId="0" fontId="3" fillId="12" borderId="0" xfId="2" applyFont="1" applyFill="1"/>
    <xf numFmtId="0" fontId="3" fillId="12" borderId="0" xfId="0" applyFont="1" applyFill="1"/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_09 Aid" xfId="2" xr:uid="{00000000-0005-0000-0000-000002000000}"/>
    <cellStyle name="Percent" xfId="3" builtinId="5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Data!$G$1:$G$2</c:f>
              <c:strCache>
                <c:ptCount val="2"/>
                <c:pt idx="0">
                  <c:v>Current Year Budget</c:v>
                </c:pt>
                <c:pt idx="1">
                  <c:v>2025 Max Allowable Amount to be Raised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Data!$G$3:$G$173</c:f>
              <c:numCache>
                <c:formatCode>_(* #,##0_);_(* \(#,##0\);_(* "-"??_);_(@_)</c:formatCode>
                <c:ptCount val="171"/>
                <c:pt idx="0">
                  <c:v>811906.5</c:v>
                </c:pt>
                <c:pt idx="1">
                  <c:v>831750</c:v>
                </c:pt>
                <c:pt idx="2">
                  <c:v>896601.35</c:v>
                </c:pt>
                <c:pt idx="3">
                  <c:v>248089.58</c:v>
                </c:pt>
                <c:pt idx="4">
                  <c:v>3371514.53</c:v>
                </c:pt>
                <c:pt idx="5">
                  <c:v>2314805.2999999998</c:v>
                </c:pt>
                <c:pt idx="6">
                  <c:v>2803409.56</c:v>
                </c:pt>
                <c:pt idx="7">
                  <c:v>2380000</c:v>
                </c:pt>
                <c:pt idx="8">
                  <c:v>1660000</c:v>
                </c:pt>
                <c:pt idx="9">
                  <c:v>645884.18999999994</c:v>
                </c:pt>
                <c:pt idx="10">
                  <c:v>546197.23</c:v>
                </c:pt>
                <c:pt idx="11">
                  <c:v>1706669.38</c:v>
                </c:pt>
                <c:pt idx="12">
                  <c:v>737716.5</c:v>
                </c:pt>
                <c:pt idx="13">
                  <c:v>308990.59000000003</c:v>
                </c:pt>
                <c:pt idx="14">
                  <c:v>404069.87</c:v>
                </c:pt>
                <c:pt idx="15">
                  <c:v>281846.94</c:v>
                </c:pt>
                <c:pt idx="16">
                  <c:v>130000</c:v>
                </c:pt>
                <c:pt idx="17">
                  <c:v>251474.01</c:v>
                </c:pt>
                <c:pt idx="18">
                  <c:v>2790000</c:v>
                </c:pt>
                <c:pt idx="19">
                  <c:v>27938205</c:v>
                </c:pt>
                <c:pt idx="20">
                  <c:v>1595760.41</c:v>
                </c:pt>
                <c:pt idx="21">
                  <c:v>5164099.21</c:v>
                </c:pt>
                <c:pt idx="22">
                  <c:v>289584.39</c:v>
                </c:pt>
                <c:pt idx="23">
                  <c:v>227338.13</c:v>
                </c:pt>
                <c:pt idx="24">
                  <c:v>519021.29</c:v>
                </c:pt>
                <c:pt idx="25">
                  <c:v>489953.1</c:v>
                </c:pt>
                <c:pt idx="26">
                  <c:v>2769807.32</c:v>
                </c:pt>
                <c:pt idx="27">
                  <c:v>468392.77</c:v>
                </c:pt>
                <c:pt idx="28">
                  <c:v>389865.48</c:v>
                </c:pt>
                <c:pt idx="29">
                  <c:v>253537.38</c:v>
                </c:pt>
                <c:pt idx="30">
                  <c:v>6233060.1799999997</c:v>
                </c:pt>
                <c:pt idx="31">
                  <c:v>342415.94</c:v>
                </c:pt>
                <c:pt idx="32">
                  <c:v>99666.1</c:v>
                </c:pt>
                <c:pt idx="33">
                  <c:v>281145.83</c:v>
                </c:pt>
                <c:pt idx="34">
                  <c:v>2786300.48</c:v>
                </c:pt>
                <c:pt idx="35">
                  <c:v>1882609.96</c:v>
                </c:pt>
                <c:pt idx="36">
                  <c:v>1058595.75</c:v>
                </c:pt>
                <c:pt idx="37">
                  <c:v>429803.26</c:v>
                </c:pt>
                <c:pt idx="38">
                  <c:v>612854.03</c:v>
                </c:pt>
                <c:pt idx="39">
                  <c:v>582399.05000000005</c:v>
                </c:pt>
                <c:pt idx="40">
                  <c:v>12794274.65</c:v>
                </c:pt>
                <c:pt idx="41">
                  <c:v>3971173.24</c:v>
                </c:pt>
                <c:pt idx="42">
                  <c:v>582915.54</c:v>
                </c:pt>
                <c:pt idx="43">
                  <c:v>5985832.0099999998</c:v>
                </c:pt>
                <c:pt idx="44">
                  <c:v>1803302.9</c:v>
                </c:pt>
                <c:pt idx="45">
                  <c:v>531611.73</c:v>
                </c:pt>
                <c:pt idx="46">
                  <c:v>308770.84999999998</c:v>
                </c:pt>
                <c:pt idx="47">
                  <c:v>2883619</c:v>
                </c:pt>
                <c:pt idx="48">
                  <c:v>67390.34</c:v>
                </c:pt>
                <c:pt idx="49">
                  <c:v>318322.34000000003</c:v>
                </c:pt>
                <c:pt idx="50">
                  <c:v>511777.15</c:v>
                </c:pt>
                <c:pt idx="51">
                  <c:v>654311.15</c:v>
                </c:pt>
                <c:pt idx="52">
                  <c:v>1590909.22</c:v>
                </c:pt>
                <c:pt idx="53">
                  <c:v>1231138.58</c:v>
                </c:pt>
                <c:pt idx="54">
                  <c:v>451730.64</c:v>
                </c:pt>
                <c:pt idx="55">
                  <c:v>2484435.83</c:v>
                </c:pt>
                <c:pt idx="56">
                  <c:v>432369.08</c:v>
                </c:pt>
                <c:pt idx="57">
                  <c:v>2477482.9</c:v>
                </c:pt>
                <c:pt idx="58">
                  <c:v>2165470.94</c:v>
                </c:pt>
                <c:pt idx="59">
                  <c:v>1887842.57</c:v>
                </c:pt>
                <c:pt idx="60">
                  <c:v>2388686.77</c:v>
                </c:pt>
                <c:pt idx="61">
                  <c:v>53088</c:v>
                </c:pt>
                <c:pt idx="62">
                  <c:v>162971.84</c:v>
                </c:pt>
                <c:pt idx="63">
                  <c:v>2224329.62</c:v>
                </c:pt>
                <c:pt idx="64">
                  <c:v>2242485.38</c:v>
                </c:pt>
                <c:pt idx="65">
                  <c:v>1654308.2</c:v>
                </c:pt>
                <c:pt idx="66">
                  <c:v>2365118.58</c:v>
                </c:pt>
                <c:pt idx="67">
                  <c:v>5043427</c:v>
                </c:pt>
                <c:pt idx="68">
                  <c:v>308145</c:v>
                </c:pt>
                <c:pt idx="69">
                  <c:v>4850900.8099999996</c:v>
                </c:pt>
                <c:pt idx="70">
                  <c:v>1675256.16</c:v>
                </c:pt>
                <c:pt idx="71">
                  <c:v>1558995.21</c:v>
                </c:pt>
                <c:pt idx="72">
                  <c:v>2436851.71</c:v>
                </c:pt>
                <c:pt idx="73">
                  <c:v>1117247.26</c:v>
                </c:pt>
                <c:pt idx="74">
                  <c:v>1005498.33</c:v>
                </c:pt>
                <c:pt idx="75">
                  <c:v>2786789.33</c:v>
                </c:pt>
                <c:pt idx="76">
                  <c:v>5399215.25</c:v>
                </c:pt>
                <c:pt idx="77">
                  <c:v>2835323.77</c:v>
                </c:pt>
                <c:pt idx="78">
                  <c:v>546100.32999999996</c:v>
                </c:pt>
                <c:pt idx="79">
                  <c:v>14626246.68</c:v>
                </c:pt>
                <c:pt idx="80">
                  <c:v>1360009.85</c:v>
                </c:pt>
                <c:pt idx="81">
                  <c:v>2109563.0699999998</c:v>
                </c:pt>
                <c:pt idx="82">
                  <c:v>530658.38</c:v>
                </c:pt>
                <c:pt idx="83">
                  <c:v>613502.76</c:v>
                </c:pt>
                <c:pt idx="84">
                  <c:v>746507.91</c:v>
                </c:pt>
                <c:pt idx="85">
                  <c:v>657900</c:v>
                </c:pt>
                <c:pt idx="86">
                  <c:v>1164601.19</c:v>
                </c:pt>
                <c:pt idx="87">
                  <c:v>908719.42</c:v>
                </c:pt>
                <c:pt idx="88">
                  <c:v>2404351</c:v>
                </c:pt>
                <c:pt idx="89">
                  <c:v>1593482.58</c:v>
                </c:pt>
                <c:pt idx="90">
                  <c:v>1076802.6000000001</c:v>
                </c:pt>
                <c:pt idx="91">
                  <c:v>1934253.83</c:v>
                </c:pt>
                <c:pt idx="92">
                  <c:v>1589736.61</c:v>
                </c:pt>
                <c:pt idx="93">
                  <c:v>1218126.48</c:v>
                </c:pt>
                <c:pt idx="94">
                  <c:v>2399735</c:v>
                </c:pt>
                <c:pt idx="95">
                  <c:v>201649.34</c:v>
                </c:pt>
                <c:pt idx="96">
                  <c:v>177317.11</c:v>
                </c:pt>
                <c:pt idx="97">
                  <c:v>129534.89</c:v>
                </c:pt>
                <c:pt idx="98">
                  <c:v>201811.98</c:v>
                </c:pt>
                <c:pt idx="99">
                  <c:v>1524300.49</c:v>
                </c:pt>
                <c:pt idx="100">
                  <c:v>869600</c:v>
                </c:pt>
                <c:pt idx="101">
                  <c:v>594131.27</c:v>
                </c:pt>
                <c:pt idx="102">
                  <c:v>291121.34999999998</c:v>
                </c:pt>
                <c:pt idx="103">
                  <c:v>3020305</c:v>
                </c:pt>
                <c:pt idx="104">
                  <c:v>2989187.24</c:v>
                </c:pt>
                <c:pt idx="105">
                  <c:v>5758389</c:v>
                </c:pt>
                <c:pt idx="106">
                  <c:v>7716632.9199999999</c:v>
                </c:pt>
                <c:pt idx="107">
                  <c:v>1033914.3</c:v>
                </c:pt>
                <c:pt idx="108">
                  <c:v>1075444.3500000001</c:v>
                </c:pt>
                <c:pt idx="109">
                  <c:v>687912.18</c:v>
                </c:pt>
                <c:pt idx="110">
                  <c:v>883450</c:v>
                </c:pt>
                <c:pt idx="111">
                  <c:v>659339.94999999995</c:v>
                </c:pt>
                <c:pt idx="112">
                  <c:v>825291.54</c:v>
                </c:pt>
                <c:pt idx="113">
                  <c:v>2873785</c:v>
                </c:pt>
                <c:pt idx="114">
                  <c:v>1672846.84</c:v>
                </c:pt>
                <c:pt idx="115">
                  <c:v>15189168.810000001</c:v>
                </c:pt>
                <c:pt idx="116">
                  <c:v>3514422</c:v>
                </c:pt>
                <c:pt idx="117">
                  <c:v>775666.33</c:v>
                </c:pt>
                <c:pt idx="118">
                  <c:v>2563487.96</c:v>
                </c:pt>
                <c:pt idx="119">
                  <c:v>1721170.69</c:v>
                </c:pt>
                <c:pt idx="120">
                  <c:v>665191</c:v>
                </c:pt>
                <c:pt idx="121">
                  <c:v>3116361.54</c:v>
                </c:pt>
                <c:pt idx="122">
                  <c:v>2306453.17</c:v>
                </c:pt>
                <c:pt idx="123">
                  <c:v>697579.49</c:v>
                </c:pt>
                <c:pt idx="124">
                  <c:v>1736357</c:v>
                </c:pt>
                <c:pt idx="125">
                  <c:v>661411.51</c:v>
                </c:pt>
                <c:pt idx="126">
                  <c:v>644841</c:v>
                </c:pt>
                <c:pt idx="127">
                  <c:v>759887.16</c:v>
                </c:pt>
                <c:pt idx="128">
                  <c:v>1348573.42</c:v>
                </c:pt>
                <c:pt idx="129">
                  <c:v>1349658.88</c:v>
                </c:pt>
                <c:pt idx="130">
                  <c:v>271952</c:v>
                </c:pt>
                <c:pt idx="131">
                  <c:v>1523066.04</c:v>
                </c:pt>
                <c:pt idx="132">
                  <c:v>1819727.84</c:v>
                </c:pt>
                <c:pt idx="133">
                  <c:v>1564750.7</c:v>
                </c:pt>
                <c:pt idx="134">
                  <c:v>344701.45</c:v>
                </c:pt>
                <c:pt idx="135">
                  <c:v>1375339.01</c:v>
                </c:pt>
                <c:pt idx="136">
                  <c:v>235717.3</c:v>
                </c:pt>
                <c:pt idx="137">
                  <c:v>370970.88</c:v>
                </c:pt>
                <c:pt idx="138">
                  <c:v>343675.81</c:v>
                </c:pt>
                <c:pt idx="140">
                  <c:v>2830518.46</c:v>
                </c:pt>
                <c:pt idx="141">
                  <c:v>701249.64</c:v>
                </c:pt>
                <c:pt idx="142">
                  <c:v>965470</c:v>
                </c:pt>
                <c:pt idx="143">
                  <c:v>1311036.92</c:v>
                </c:pt>
                <c:pt idx="144">
                  <c:v>801978.62</c:v>
                </c:pt>
                <c:pt idx="145">
                  <c:v>1549858.95</c:v>
                </c:pt>
                <c:pt idx="146">
                  <c:v>1210647.8</c:v>
                </c:pt>
                <c:pt idx="147">
                  <c:v>6861742.3399999999</c:v>
                </c:pt>
                <c:pt idx="148">
                  <c:v>3941519.06</c:v>
                </c:pt>
                <c:pt idx="149">
                  <c:v>603152.29</c:v>
                </c:pt>
                <c:pt idx="150">
                  <c:v>797194.13</c:v>
                </c:pt>
                <c:pt idx="151">
                  <c:v>642329.24</c:v>
                </c:pt>
                <c:pt idx="152">
                  <c:v>111340.31</c:v>
                </c:pt>
                <c:pt idx="153">
                  <c:v>1027420.58</c:v>
                </c:pt>
                <c:pt idx="154">
                  <c:v>2377569.34</c:v>
                </c:pt>
                <c:pt idx="155">
                  <c:v>2698075.33</c:v>
                </c:pt>
                <c:pt idx="156">
                  <c:v>9071303.5299999993</c:v>
                </c:pt>
                <c:pt idx="157">
                  <c:v>619380.06999999995</c:v>
                </c:pt>
                <c:pt idx="158">
                  <c:v>678194.38</c:v>
                </c:pt>
                <c:pt idx="159">
                  <c:v>170414.25</c:v>
                </c:pt>
                <c:pt idx="160">
                  <c:v>7793034.8899999997</c:v>
                </c:pt>
                <c:pt idx="161">
                  <c:v>14562394.560000001</c:v>
                </c:pt>
                <c:pt idx="162">
                  <c:v>1510063.25</c:v>
                </c:pt>
                <c:pt idx="163">
                  <c:v>1843703</c:v>
                </c:pt>
                <c:pt idx="164">
                  <c:v>4716459.03</c:v>
                </c:pt>
                <c:pt idx="165">
                  <c:v>2179828.0299999998</c:v>
                </c:pt>
                <c:pt idx="166">
                  <c:v>3510579.88</c:v>
                </c:pt>
                <c:pt idx="167">
                  <c:v>3207272.41</c:v>
                </c:pt>
                <c:pt idx="168">
                  <c:v>1146096.44</c:v>
                </c:pt>
                <c:pt idx="169">
                  <c:v>2225925.4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C4-44D0-B368-C79EF6ED34A6}"/>
            </c:ext>
          </c:extLst>
        </c:ser>
        <c:ser>
          <c:idx val="1"/>
          <c:order val="1"/>
          <c:tx>
            <c:strRef>
              <c:f>Data!$H$1:$H$2</c:f>
              <c:strCache>
                <c:ptCount val="2"/>
                <c:pt idx="0">
                  <c:v>Current Year Budget</c:v>
                </c:pt>
                <c:pt idx="1">
                  <c:v>2025 Amount to be Raised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Data!$H$3:$H$173</c:f>
              <c:numCache>
                <c:formatCode>_(* #,##0_);_(* \(#,##0\);_(* "-"??_);_(@_)</c:formatCode>
                <c:ptCount val="171"/>
                <c:pt idx="0">
                  <c:v>810143</c:v>
                </c:pt>
                <c:pt idx="1">
                  <c:v>831750</c:v>
                </c:pt>
                <c:pt idx="2">
                  <c:v>896601</c:v>
                </c:pt>
                <c:pt idx="3">
                  <c:v>247672</c:v>
                </c:pt>
                <c:pt idx="4">
                  <c:v>3368734.32</c:v>
                </c:pt>
                <c:pt idx="5">
                  <c:v>2314805.2999999998</c:v>
                </c:pt>
                <c:pt idx="6">
                  <c:v>2801000</c:v>
                </c:pt>
                <c:pt idx="7">
                  <c:v>2380000</c:v>
                </c:pt>
                <c:pt idx="8">
                  <c:v>1660000</c:v>
                </c:pt>
                <c:pt idx="9">
                  <c:v>645884.18999999994</c:v>
                </c:pt>
                <c:pt idx="10">
                  <c:v>546197.23</c:v>
                </c:pt>
                <c:pt idx="11">
                  <c:v>1670171</c:v>
                </c:pt>
                <c:pt idx="12">
                  <c:v>715262.6</c:v>
                </c:pt>
                <c:pt idx="13">
                  <c:v>280285</c:v>
                </c:pt>
                <c:pt idx="14">
                  <c:v>389040</c:v>
                </c:pt>
                <c:pt idx="15">
                  <c:v>274945</c:v>
                </c:pt>
                <c:pt idx="16">
                  <c:v>130000</c:v>
                </c:pt>
                <c:pt idx="17">
                  <c:v>251474</c:v>
                </c:pt>
                <c:pt idx="18">
                  <c:v>2790000</c:v>
                </c:pt>
                <c:pt idx="19">
                  <c:v>27938205</c:v>
                </c:pt>
                <c:pt idx="20">
                  <c:v>1595760</c:v>
                </c:pt>
                <c:pt idx="21">
                  <c:v>5164099.21</c:v>
                </c:pt>
                <c:pt idx="22">
                  <c:v>253131</c:v>
                </c:pt>
                <c:pt idx="23">
                  <c:v>223962.75</c:v>
                </c:pt>
                <c:pt idx="24">
                  <c:v>503169</c:v>
                </c:pt>
                <c:pt idx="25">
                  <c:v>480000</c:v>
                </c:pt>
                <c:pt idx="26">
                  <c:v>2388249.7400000002</c:v>
                </c:pt>
                <c:pt idx="27">
                  <c:v>464000</c:v>
                </c:pt>
                <c:pt idx="28">
                  <c:v>389865.47</c:v>
                </c:pt>
                <c:pt idx="29">
                  <c:v>203537.38</c:v>
                </c:pt>
                <c:pt idx="30">
                  <c:v>6233036</c:v>
                </c:pt>
                <c:pt idx="31">
                  <c:v>288032.90000000002</c:v>
                </c:pt>
                <c:pt idx="32">
                  <c:v>97910</c:v>
                </c:pt>
                <c:pt idx="33">
                  <c:v>275353</c:v>
                </c:pt>
                <c:pt idx="34">
                  <c:v>2782799.37</c:v>
                </c:pt>
                <c:pt idx="35">
                  <c:v>1882609.96</c:v>
                </c:pt>
                <c:pt idx="36">
                  <c:v>1053082</c:v>
                </c:pt>
                <c:pt idx="37">
                  <c:v>426508.84</c:v>
                </c:pt>
                <c:pt idx="38">
                  <c:v>574345</c:v>
                </c:pt>
                <c:pt idx="39">
                  <c:v>582399</c:v>
                </c:pt>
                <c:pt idx="40">
                  <c:v>12646969.02</c:v>
                </c:pt>
                <c:pt idx="41">
                  <c:v>3971121.8</c:v>
                </c:pt>
                <c:pt idx="42">
                  <c:v>571897</c:v>
                </c:pt>
                <c:pt idx="43">
                  <c:v>5689700</c:v>
                </c:pt>
                <c:pt idx="44">
                  <c:v>1793926.79</c:v>
                </c:pt>
                <c:pt idx="45">
                  <c:v>526134.84</c:v>
                </c:pt>
                <c:pt idx="46">
                  <c:v>308765.44</c:v>
                </c:pt>
                <c:pt idx="47">
                  <c:v>2883619</c:v>
                </c:pt>
                <c:pt idx="48">
                  <c:v>47395.66</c:v>
                </c:pt>
                <c:pt idx="49">
                  <c:v>316813.2</c:v>
                </c:pt>
                <c:pt idx="50">
                  <c:v>467000</c:v>
                </c:pt>
                <c:pt idx="51">
                  <c:v>566232</c:v>
                </c:pt>
                <c:pt idx="52">
                  <c:v>1590909</c:v>
                </c:pt>
                <c:pt idx="53">
                  <c:v>1231138</c:v>
                </c:pt>
                <c:pt idx="54">
                  <c:v>451450</c:v>
                </c:pt>
                <c:pt idx="55">
                  <c:v>2484435.83</c:v>
                </c:pt>
                <c:pt idx="56">
                  <c:v>431928</c:v>
                </c:pt>
                <c:pt idx="57">
                  <c:v>2446544</c:v>
                </c:pt>
                <c:pt idx="58">
                  <c:v>2165470.94</c:v>
                </c:pt>
                <c:pt idx="59">
                  <c:v>1887842.57</c:v>
                </c:pt>
                <c:pt idx="60">
                  <c:v>2342518.41</c:v>
                </c:pt>
                <c:pt idx="61">
                  <c:v>53088</c:v>
                </c:pt>
                <c:pt idx="62">
                  <c:v>159729.14000000001</c:v>
                </c:pt>
                <c:pt idx="63">
                  <c:v>2148823</c:v>
                </c:pt>
                <c:pt idx="64">
                  <c:v>2242485</c:v>
                </c:pt>
                <c:pt idx="65">
                  <c:v>1654308.2</c:v>
                </c:pt>
                <c:pt idx="66">
                  <c:v>2363332</c:v>
                </c:pt>
                <c:pt idx="67">
                  <c:v>5043427</c:v>
                </c:pt>
                <c:pt idx="68">
                  <c:v>308145</c:v>
                </c:pt>
                <c:pt idx="69">
                  <c:v>4822563.8099999996</c:v>
                </c:pt>
                <c:pt idx="70">
                  <c:v>1632831.67</c:v>
                </c:pt>
                <c:pt idx="71">
                  <c:v>1444100</c:v>
                </c:pt>
                <c:pt idx="72">
                  <c:v>2362068.11</c:v>
                </c:pt>
                <c:pt idx="73">
                  <c:v>1074455</c:v>
                </c:pt>
                <c:pt idx="74">
                  <c:v>882577</c:v>
                </c:pt>
                <c:pt idx="75">
                  <c:v>2786780</c:v>
                </c:pt>
                <c:pt idx="76">
                  <c:v>5399215.25</c:v>
                </c:pt>
                <c:pt idx="77">
                  <c:v>2835323.77</c:v>
                </c:pt>
                <c:pt idx="78">
                  <c:v>546100</c:v>
                </c:pt>
                <c:pt idx="79">
                  <c:v>14305812</c:v>
                </c:pt>
                <c:pt idx="80">
                  <c:v>1360009.85</c:v>
                </c:pt>
                <c:pt idx="81">
                  <c:v>1286418</c:v>
                </c:pt>
                <c:pt idx="82">
                  <c:v>530658.38</c:v>
                </c:pt>
                <c:pt idx="83">
                  <c:v>564000</c:v>
                </c:pt>
                <c:pt idx="84">
                  <c:v>746507.91</c:v>
                </c:pt>
                <c:pt idx="85">
                  <c:v>657900</c:v>
                </c:pt>
                <c:pt idx="86">
                  <c:v>1067300</c:v>
                </c:pt>
                <c:pt idx="87">
                  <c:v>887845.2</c:v>
                </c:pt>
                <c:pt idx="88">
                  <c:v>2404351</c:v>
                </c:pt>
                <c:pt idx="89">
                  <c:v>1510914</c:v>
                </c:pt>
                <c:pt idx="90">
                  <c:v>992500</c:v>
                </c:pt>
                <c:pt idx="91">
                  <c:v>1929737</c:v>
                </c:pt>
                <c:pt idx="92">
                  <c:v>1440104</c:v>
                </c:pt>
                <c:pt idx="93">
                  <c:v>1189908</c:v>
                </c:pt>
                <c:pt idx="94">
                  <c:v>2399735</c:v>
                </c:pt>
                <c:pt idx="95">
                  <c:v>201649.34</c:v>
                </c:pt>
                <c:pt idx="96">
                  <c:v>174209</c:v>
                </c:pt>
                <c:pt idx="97">
                  <c:v>126376</c:v>
                </c:pt>
                <c:pt idx="98">
                  <c:v>191818.98</c:v>
                </c:pt>
                <c:pt idx="99">
                  <c:v>1491006</c:v>
                </c:pt>
                <c:pt idx="100">
                  <c:v>869600</c:v>
                </c:pt>
                <c:pt idx="101">
                  <c:v>594055</c:v>
                </c:pt>
                <c:pt idx="102">
                  <c:v>284483.62</c:v>
                </c:pt>
                <c:pt idx="103">
                  <c:v>3020305</c:v>
                </c:pt>
                <c:pt idx="104">
                  <c:v>2830674</c:v>
                </c:pt>
                <c:pt idx="105">
                  <c:v>5758389</c:v>
                </c:pt>
                <c:pt idx="106">
                  <c:v>7715156</c:v>
                </c:pt>
                <c:pt idx="107">
                  <c:v>1015142</c:v>
                </c:pt>
                <c:pt idx="108">
                  <c:v>1056500</c:v>
                </c:pt>
                <c:pt idx="109">
                  <c:v>616233</c:v>
                </c:pt>
                <c:pt idx="110">
                  <c:v>883450</c:v>
                </c:pt>
                <c:pt idx="111">
                  <c:v>654054.55000000005</c:v>
                </c:pt>
                <c:pt idx="112">
                  <c:v>776328</c:v>
                </c:pt>
                <c:pt idx="113">
                  <c:v>2873785</c:v>
                </c:pt>
                <c:pt idx="114">
                  <c:v>1633584.5</c:v>
                </c:pt>
                <c:pt idx="115">
                  <c:v>13644740.02</c:v>
                </c:pt>
                <c:pt idx="116">
                  <c:v>3514422</c:v>
                </c:pt>
                <c:pt idx="117">
                  <c:v>747253.23</c:v>
                </c:pt>
                <c:pt idx="118">
                  <c:v>2193699</c:v>
                </c:pt>
                <c:pt idx="119">
                  <c:v>1712344</c:v>
                </c:pt>
                <c:pt idx="120">
                  <c:v>665191</c:v>
                </c:pt>
                <c:pt idx="121">
                  <c:v>3004174</c:v>
                </c:pt>
                <c:pt idx="122">
                  <c:v>2292160.13</c:v>
                </c:pt>
                <c:pt idx="123">
                  <c:v>665583</c:v>
                </c:pt>
                <c:pt idx="124">
                  <c:v>1736357</c:v>
                </c:pt>
                <c:pt idx="125">
                  <c:v>647714</c:v>
                </c:pt>
                <c:pt idx="126">
                  <c:v>644841</c:v>
                </c:pt>
                <c:pt idx="127">
                  <c:v>653800</c:v>
                </c:pt>
                <c:pt idx="128">
                  <c:v>1334543</c:v>
                </c:pt>
                <c:pt idx="129">
                  <c:v>1204534</c:v>
                </c:pt>
                <c:pt idx="130">
                  <c:v>271952</c:v>
                </c:pt>
                <c:pt idx="131">
                  <c:v>1523066.04</c:v>
                </c:pt>
                <c:pt idx="132">
                  <c:v>1492571</c:v>
                </c:pt>
                <c:pt idx="133">
                  <c:v>1526699</c:v>
                </c:pt>
                <c:pt idx="134">
                  <c:v>340765</c:v>
                </c:pt>
                <c:pt idx="135">
                  <c:v>1348600</c:v>
                </c:pt>
                <c:pt idx="136">
                  <c:v>231144.41</c:v>
                </c:pt>
                <c:pt idx="137">
                  <c:v>370970.29</c:v>
                </c:pt>
                <c:pt idx="138">
                  <c:v>343675.76</c:v>
                </c:pt>
                <c:pt idx="140">
                  <c:v>2830518.46</c:v>
                </c:pt>
                <c:pt idx="141">
                  <c:v>695131</c:v>
                </c:pt>
                <c:pt idx="142">
                  <c:v>965470</c:v>
                </c:pt>
                <c:pt idx="143">
                  <c:v>1221797</c:v>
                </c:pt>
                <c:pt idx="144">
                  <c:v>767800</c:v>
                </c:pt>
                <c:pt idx="145">
                  <c:v>1457089</c:v>
                </c:pt>
                <c:pt idx="146">
                  <c:v>1202674</c:v>
                </c:pt>
                <c:pt idx="147">
                  <c:v>6686590.1399999997</c:v>
                </c:pt>
                <c:pt idx="148">
                  <c:v>3915122.69</c:v>
                </c:pt>
                <c:pt idx="149">
                  <c:v>578000</c:v>
                </c:pt>
                <c:pt idx="150">
                  <c:v>797194.13</c:v>
                </c:pt>
                <c:pt idx="151">
                  <c:v>636971</c:v>
                </c:pt>
                <c:pt idx="152">
                  <c:v>111340.31</c:v>
                </c:pt>
                <c:pt idx="153">
                  <c:v>967000</c:v>
                </c:pt>
                <c:pt idx="154">
                  <c:v>2365000</c:v>
                </c:pt>
                <c:pt idx="155">
                  <c:v>2698000</c:v>
                </c:pt>
                <c:pt idx="156">
                  <c:v>9064158</c:v>
                </c:pt>
                <c:pt idx="157">
                  <c:v>619380.06999999995</c:v>
                </c:pt>
                <c:pt idx="158">
                  <c:v>671026.62</c:v>
                </c:pt>
                <c:pt idx="159">
                  <c:v>134640.23000000001</c:v>
                </c:pt>
                <c:pt idx="160">
                  <c:v>7793034.8899999997</c:v>
                </c:pt>
                <c:pt idx="161">
                  <c:v>14491517.310000001</c:v>
                </c:pt>
                <c:pt idx="162">
                  <c:v>1500221.1</c:v>
                </c:pt>
                <c:pt idx="163">
                  <c:v>1805982</c:v>
                </c:pt>
                <c:pt idx="164">
                  <c:v>4716459.1399999997</c:v>
                </c:pt>
                <c:pt idx="165">
                  <c:v>2027344.45</c:v>
                </c:pt>
                <c:pt idx="166">
                  <c:v>3507969.69</c:v>
                </c:pt>
                <c:pt idx="167">
                  <c:v>3171575.44</c:v>
                </c:pt>
                <c:pt idx="168">
                  <c:v>1146096.44</c:v>
                </c:pt>
                <c:pt idx="169">
                  <c:v>2221014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C4-44D0-B368-C79EF6ED34A6}"/>
            </c:ext>
          </c:extLst>
        </c:ser>
        <c:ser>
          <c:idx val="2"/>
          <c:order val="2"/>
          <c:tx>
            <c:strRef>
              <c:f>Data!$I$1:$I$2</c:f>
              <c:strCache>
                <c:ptCount val="2"/>
                <c:pt idx="0">
                  <c:v>Current Year Budget</c:v>
                </c:pt>
                <c:pt idx="1">
                  <c:v>2025 Allowable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Data!$I$3:$I$173</c:f>
              <c:numCache>
                <c:formatCode>_(* #,##0_);_(* \(#,##0\);_(* "-"??_);_(@_)</c:formatCode>
                <c:ptCount val="171"/>
                <c:pt idx="0">
                  <c:v>1763.5</c:v>
                </c:pt>
                <c:pt idx="1">
                  <c:v>0</c:v>
                </c:pt>
                <c:pt idx="2">
                  <c:v>0.35</c:v>
                </c:pt>
                <c:pt idx="3">
                  <c:v>417.58</c:v>
                </c:pt>
                <c:pt idx="4">
                  <c:v>2780.21</c:v>
                </c:pt>
                <c:pt idx="5">
                  <c:v>0</c:v>
                </c:pt>
                <c:pt idx="6">
                  <c:v>2409.56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36498.379999999997</c:v>
                </c:pt>
                <c:pt idx="12">
                  <c:v>22453.9</c:v>
                </c:pt>
                <c:pt idx="13">
                  <c:v>28705.59</c:v>
                </c:pt>
                <c:pt idx="14">
                  <c:v>15029.87</c:v>
                </c:pt>
                <c:pt idx="15">
                  <c:v>6901.94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36453.39</c:v>
                </c:pt>
                <c:pt idx="23">
                  <c:v>3375.38</c:v>
                </c:pt>
                <c:pt idx="24">
                  <c:v>15852.29</c:v>
                </c:pt>
                <c:pt idx="25">
                  <c:v>9953.1</c:v>
                </c:pt>
                <c:pt idx="26">
                  <c:v>381557.58</c:v>
                </c:pt>
                <c:pt idx="27">
                  <c:v>4392.7700000000004</c:v>
                </c:pt>
                <c:pt idx="28">
                  <c:v>0</c:v>
                </c:pt>
                <c:pt idx="29">
                  <c:v>50000</c:v>
                </c:pt>
                <c:pt idx="30">
                  <c:v>24.18</c:v>
                </c:pt>
                <c:pt idx="31">
                  <c:v>54383.040000000001</c:v>
                </c:pt>
                <c:pt idx="32">
                  <c:v>1756.1</c:v>
                </c:pt>
                <c:pt idx="33">
                  <c:v>5792.83</c:v>
                </c:pt>
                <c:pt idx="34">
                  <c:v>3501.11</c:v>
                </c:pt>
                <c:pt idx="35">
                  <c:v>0</c:v>
                </c:pt>
                <c:pt idx="36">
                  <c:v>5513.75</c:v>
                </c:pt>
                <c:pt idx="37">
                  <c:v>3294.42</c:v>
                </c:pt>
                <c:pt idx="38">
                  <c:v>38509.03</c:v>
                </c:pt>
                <c:pt idx="39">
                  <c:v>0.05</c:v>
                </c:pt>
                <c:pt idx="40">
                  <c:v>147305.63</c:v>
                </c:pt>
                <c:pt idx="41">
                  <c:v>51.44</c:v>
                </c:pt>
                <c:pt idx="42">
                  <c:v>11018.54</c:v>
                </c:pt>
                <c:pt idx="43">
                  <c:v>296132.01</c:v>
                </c:pt>
                <c:pt idx="44">
                  <c:v>9376.11</c:v>
                </c:pt>
                <c:pt idx="45">
                  <c:v>5476.89</c:v>
                </c:pt>
                <c:pt idx="46">
                  <c:v>5.41</c:v>
                </c:pt>
                <c:pt idx="47">
                  <c:v>0</c:v>
                </c:pt>
                <c:pt idx="48">
                  <c:v>19994.68</c:v>
                </c:pt>
                <c:pt idx="49">
                  <c:v>1509.14</c:v>
                </c:pt>
                <c:pt idx="50">
                  <c:v>44777.15</c:v>
                </c:pt>
                <c:pt idx="51">
                  <c:v>88079.15</c:v>
                </c:pt>
                <c:pt idx="52">
                  <c:v>0.22</c:v>
                </c:pt>
                <c:pt idx="53">
                  <c:v>0</c:v>
                </c:pt>
                <c:pt idx="54">
                  <c:v>280.61</c:v>
                </c:pt>
                <c:pt idx="55">
                  <c:v>0</c:v>
                </c:pt>
                <c:pt idx="56">
                  <c:v>441.08</c:v>
                </c:pt>
                <c:pt idx="57">
                  <c:v>30939</c:v>
                </c:pt>
                <c:pt idx="58">
                  <c:v>0</c:v>
                </c:pt>
                <c:pt idx="59">
                  <c:v>0</c:v>
                </c:pt>
                <c:pt idx="60">
                  <c:v>46168.35</c:v>
                </c:pt>
                <c:pt idx="61">
                  <c:v>0</c:v>
                </c:pt>
                <c:pt idx="62">
                  <c:v>3242.7</c:v>
                </c:pt>
                <c:pt idx="63">
                  <c:v>75506.62</c:v>
                </c:pt>
                <c:pt idx="64">
                  <c:v>0</c:v>
                </c:pt>
                <c:pt idx="65">
                  <c:v>0</c:v>
                </c:pt>
                <c:pt idx="66">
                  <c:v>1786.58</c:v>
                </c:pt>
                <c:pt idx="67">
                  <c:v>0</c:v>
                </c:pt>
                <c:pt idx="68">
                  <c:v>0</c:v>
                </c:pt>
                <c:pt idx="69">
                  <c:v>28337</c:v>
                </c:pt>
                <c:pt idx="70">
                  <c:v>42424.49</c:v>
                </c:pt>
                <c:pt idx="71">
                  <c:v>114895.21</c:v>
                </c:pt>
                <c:pt idx="72">
                  <c:v>74783.600000000006</c:v>
                </c:pt>
                <c:pt idx="73">
                  <c:v>42792.26</c:v>
                </c:pt>
                <c:pt idx="74">
                  <c:v>122921.33</c:v>
                </c:pt>
                <c:pt idx="75">
                  <c:v>9.33</c:v>
                </c:pt>
                <c:pt idx="76">
                  <c:v>0</c:v>
                </c:pt>
                <c:pt idx="77">
                  <c:v>0</c:v>
                </c:pt>
                <c:pt idx="78">
                  <c:v>0.33</c:v>
                </c:pt>
                <c:pt idx="79">
                  <c:v>320434.68</c:v>
                </c:pt>
                <c:pt idx="80">
                  <c:v>0</c:v>
                </c:pt>
                <c:pt idx="81">
                  <c:v>823145.07</c:v>
                </c:pt>
                <c:pt idx="82">
                  <c:v>0</c:v>
                </c:pt>
                <c:pt idx="83">
                  <c:v>49502.76</c:v>
                </c:pt>
                <c:pt idx="84">
                  <c:v>0</c:v>
                </c:pt>
                <c:pt idx="85">
                  <c:v>0</c:v>
                </c:pt>
                <c:pt idx="86">
                  <c:v>97301.19</c:v>
                </c:pt>
                <c:pt idx="87">
                  <c:v>20874.22</c:v>
                </c:pt>
                <c:pt idx="88">
                  <c:v>0</c:v>
                </c:pt>
                <c:pt idx="89">
                  <c:v>82568.58</c:v>
                </c:pt>
                <c:pt idx="90">
                  <c:v>84302.6</c:v>
                </c:pt>
                <c:pt idx="91">
                  <c:v>4516.83</c:v>
                </c:pt>
                <c:pt idx="92">
                  <c:v>149632.60999999999</c:v>
                </c:pt>
                <c:pt idx="93">
                  <c:v>28218.48</c:v>
                </c:pt>
                <c:pt idx="94">
                  <c:v>0</c:v>
                </c:pt>
                <c:pt idx="95">
                  <c:v>0</c:v>
                </c:pt>
                <c:pt idx="96">
                  <c:v>3108.11</c:v>
                </c:pt>
                <c:pt idx="97">
                  <c:v>3158.89</c:v>
                </c:pt>
                <c:pt idx="98">
                  <c:v>9993</c:v>
                </c:pt>
                <c:pt idx="99">
                  <c:v>33294.49</c:v>
                </c:pt>
                <c:pt idx="100">
                  <c:v>0</c:v>
                </c:pt>
                <c:pt idx="101">
                  <c:v>76.27</c:v>
                </c:pt>
                <c:pt idx="102">
                  <c:v>6637.73</c:v>
                </c:pt>
                <c:pt idx="103">
                  <c:v>0</c:v>
                </c:pt>
                <c:pt idx="104">
                  <c:v>158513.24</c:v>
                </c:pt>
                <c:pt idx="105">
                  <c:v>0</c:v>
                </c:pt>
                <c:pt idx="106">
                  <c:v>1476.92</c:v>
                </c:pt>
                <c:pt idx="107">
                  <c:v>18772.3</c:v>
                </c:pt>
                <c:pt idx="108">
                  <c:v>18944.349999999999</c:v>
                </c:pt>
                <c:pt idx="109">
                  <c:v>71679.179999999993</c:v>
                </c:pt>
                <c:pt idx="110">
                  <c:v>0</c:v>
                </c:pt>
                <c:pt idx="111">
                  <c:v>5272.95</c:v>
                </c:pt>
                <c:pt idx="112">
                  <c:v>48963.54</c:v>
                </c:pt>
                <c:pt idx="113">
                  <c:v>0</c:v>
                </c:pt>
                <c:pt idx="114">
                  <c:v>39262.339999999997</c:v>
                </c:pt>
                <c:pt idx="115">
                  <c:v>1544428.79</c:v>
                </c:pt>
                <c:pt idx="116">
                  <c:v>0</c:v>
                </c:pt>
                <c:pt idx="117">
                  <c:v>28413.1</c:v>
                </c:pt>
                <c:pt idx="118">
                  <c:v>369788.96</c:v>
                </c:pt>
                <c:pt idx="119">
                  <c:v>8826.69</c:v>
                </c:pt>
                <c:pt idx="120">
                  <c:v>0</c:v>
                </c:pt>
                <c:pt idx="121">
                  <c:v>112187.54</c:v>
                </c:pt>
                <c:pt idx="122">
                  <c:v>14293.04</c:v>
                </c:pt>
                <c:pt idx="123">
                  <c:v>31996.49</c:v>
                </c:pt>
                <c:pt idx="124">
                  <c:v>0</c:v>
                </c:pt>
                <c:pt idx="125">
                  <c:v>13697.51</c:v>
                </c:pt>
                <c:pt idx="126">
                  <c:v>0</c:v>
                </c:pt>
                <c:pt idx="127">
                  <c:v>106087.16</c:v>
                </c:pt>
                <c:pt idx="128">
                  <c:v>14030.42</c:v>
                </c:pt>
                <c:pt idx="129">
                  <c:v>145124.88</c:v>
                </c:pt>
                <c:pt idx="130">
                  <c:v>0</c:v>
                </c:pt>
                <c:pt idx="131">
                  <c:v>0</c:v>
                </c:pt>
                <c:pt idx="132">
                  <c:v>327156.84000000003</c:v>
                </c:pt>
                <c:pt idx="133">
                  <c:v>38051.699999999997</c:v>
                </c:pt>
                <c:pt idx="134">
                  <c:v>3936.45</c:v>
                </c:pt>
                <c:pt idx="135">
                  <c:v>26739.01</c:v>
                </c:pt>
                <c:pt idx="136">
                  <c:v>4572.8900000000003</c:v>
                </c:pt>
                <c:pt idx="137">
                  <c:v>0.59</c:v>
                </c:pt>
                <c:pt idx="138">
                  <c:v>0</c:v>
                </c:pt>
                <c:pt idx="140">
                  <c:v>0</c:v>
                </c:pt>
                <c:pt idx="141">
                  <c:v>6118.64</c:v>
                </c:pt>
                <c:pt idx="142">
                  <c:v>0</c:v>
                </c:pt>
                <c:pt idx="143">
                  <c:v>89239.92</c:v>
                </c:pt>
                <c:pt idx="144">
                  <c:v>34178.620000000003</c:v>
                </c:pt>
                <c:pt idx="145">
                  <c:v>92769.95</c:v>
                </c:pt>
                <c:pt idx="146">
                  <c:v>7973.8</c:v>
                </c:pt>
                <c:pt idx="147">
                  <c:v>175152.2</c:v>
                </c:pt>
                <c:pt idx="148">
                  <c:v>26396.37</c:v>
                </c:pt>
                <c:pt idx="149">
                  <c:v>25152.29</c:v>
                </c:pt>
                <c:pt idx="150">
                  <c:v>0</c:v>
                </c:pt>
                <c:pt idx="151">
                  <c:v>5358.24</c:v>
                </c:pt>
                <c:pt idx="152">
                  <c:v>0</c:v>
                </c:pt>
                <c:pt idx="153">
                  <c:v>60420.58</c:v>
                </c:pt>
                <c:pt idx="154">
                  <c:v>12569.34</c:v>
                </c:pt>
                <c:pt idx="155">
                  <c:v>75.33</c:v>
                </c:pt>
                <c:pt idx="156">
                  <c:v>7145.53</c:v>
                </c:pt>
                <c:pt idx="157">
                  <c:v>0</c:v>
                </c:pt>
                <c:pt idx="158">
                  <c:v>7167.76</c:v>
                </c:pt>
                <c:pt idx="159">
                  <c:v>35774.019999999997</c:v>
                </c:pt>
                <c:pt idx="160">
                  <c:v>0</c:v>
                </c:pt>
                <c:pt idx="161">
                  <c:v>70877.25</c:v>
                </c:pt>
                <c:pt idx="162">
                  <c:v>9842.15</c:v>
                </c:pt>
                <c:pt idx="163">
                  <c:v>37721</c:v>
                </c:pt>
                <c:pt idx="164">
                  <c:v>0</c:v>
                </c:pt>
                <c:pt idx="165">
                  <c:v>152483.57999999999</c:v>
                </c:pt>
                <c:pt idx="166">
                  <c:v>2610.19</c:v>
                </c:pt>
                <c:pt idx="167">
                  <c:v>35696.97</c:v>
                </c:pt>
                <c:pt idx="168">
                  <c:v>0</c:v>
                </c:pt>
                <c:pt idx="169">
                  <c:v>4911.3999999999996</c:v>
                </c:pt>
                <c:pt idx="170">
                  <c:v>7708192.2800000012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C4-44D0-B368-C79EF6ED34A6}"/>
            </c:ext>
          </c:extLst>
        </c:ser>
        <c:ser>
          <c:idx val="3"/>
          <c:order val="3"/>
          <c:tx>
            <c:strRef>
              <c:f>Data!$J$1:$J$2</c:f>
              <c:strCache>
                <c:ptCount val="2"/>
                <c:pt idx="0">
                  <c:v>Current Year Budget</c:v>
                </c:pt>
                <c:pt idx="1">
                  <c:v>2025 Applied In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Data!$J$3:$J$173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11738.92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69255.009999999995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1214.48</c:v>
                </c:pt>
                <c:pt idx="17">
                  <c:v>2262.96</c:v>
                </c:pt>
                <c:pt idx="18">
                  <c:v>50165.89</c:v>
                </c:pt>
                <c:pt idx="19">
                  <c:v>558998.66</c:v>
                </c:pt>
                <c:pt idx="20">
                  <c:v>248</c:v>
                </c:pt>
                <c:pt idx="21">
                  <c:v>65066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1301.58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31528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92674.03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11144.46</c:v>
                </c:pt>
                <c:pt idx="53">
                  <c:v>10174</c:v>
                </c:pt>
                <c:pt idx="54">
                  <c:v>0</c:v>
                </c:pt>
                <c:pt idx="55">
                  <c:v>5009</c:v>
                </c:pt>
                <c:pt idx="56">
                  <c:v>0</c:v>
                </c:pt>
                <c:pt idx="57">
                  <c:v>0</c:v>
                </c:pt>
                <c:pt idx="58">
                  <c:v>273959</c:v>
                </c:pt>
                <c:pt idx="59">
                  <c:v>31786</c:v>
                </c:pt>
                <c:pt idx="60">
                  <c:v>0</c:v>
                </c:pt>
                <c:pt idx="61">
                  <c:v>0.9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55691</c:v>
                </c:pt>
                <c:pt idx="66">
                  <c:v>0</c:v>
                </c:pt>
                <c:pt idx="67">
                  <c:v>54040.94</c:v>
                </c:pt>
                <c:pt idx="68">
                  <c:v>59271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86117.47</c:v>
                </c:pt>
                <c:pt idx="78">
                  <c:v>18081</c:v>
                </c:pt>
                <c:pt idx="79">
                  <c:v>0</c:v>
                </c:pt>
                <c:pt idx="80">
                  <c:v>1435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25408.16</c:v>
                </c:pt>
                <c:pt idx="86">
                  <c:v>0</c:v>
                </c:pt>
                <c:pt idx="87">
                  <c:v>0</c:v>
                </c:pt>
                <c:pt idx="88">
                  <c:v>3802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160267.38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34589.43</c:v>
                </c:pt>
                <c:pt idx="101">
                  <c:v>0</c:v>
                </c:pt>
                <c:pt idx="102">
                  <c:v>0</c:v>
                </c:pt>
                <c:pt idx="103">
                  <c:v>69680.14</c:v>
                </c:pt>
                <c:pt idx="104">
                  <c:v>0</c:v>
                </c:pt>
                <c:pt idx="105">
                  <c:v>162611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6132.34</c:v>
                </c:pt>
                <c:pt idx="111">
                  <c:v>0</c:v>
                </c:pt>
                <c:pt idx="112">
                  <c:v>0</c:v>
                </c:pt>
                <c:pt idx="113">
                  <c:v>40003.230000000003</c:v>
                </c:pt>
                <c:pt idx="114">
                  <c:v>0</c:v>
                </c:pt>
                <c:pt idx="115">
                  <c:v>0</c:v>
                </c:pt>
                <c:pt idx="116">
                  <c:v>21309.360000000001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2756.32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119400.5</c:v>
                </c:pt>
                <c:pt idx="125">
                  <c:v>0</c:v>
                </c:pt>
                <c:pt idx="126">
                  <c:v>1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1343.96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6555.84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12849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49039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2206911.96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C4-44D0-B368-C79EF6ED34A6}"/>
            </c:ext>
          </c:extLst>
        </c:ser>
        <c:ser>
          <c:idx val="4"/>
          <c:order val="4"/>
          <c:tx>
            <c:strRef>
              <c:f>Data!$K$1:$K$2</c:f>
              <c:strCache>
                <c:ptCount val="2"/>
                <c:pt idx="0">
                  <c:v>Current Year Budget</c:v>
                </c:pt>
                <c:pt idx="1">
                  <c:v>2025 Used From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Data!$K$3:$K$173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C4-44D0-B368-C79EF6ED34A6}"/>
            </c:ext>
          </c:extLst>
        </c:ser>
        <c:ser>
          <c:idx val="5"/>
          <c:order val="5"/>
          <c:tx>
            <c:strRef>
              <c:f>Data!$L$1:$L$2</c:f>
              <c:strCache>
                <c:ptCount val="2"/>
                <c:pt idx="0">
                  <c:v>Current Year Budget</c:v>
                </c:pt>
                <c:pt idx="1">
                  <c:v>2025 Expired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Data!$L$3:$L$173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C4-44D0-B368-C79EF6ED34A6}"/>
            </c:ext>
          </c:extLst>
        </c:ser>
        <c:ser>
          <c:idx val="6"/>
          <c:order val="6"/>
          <c:tx>
            <c:strRef>
              <c:f>Data!$M$1:$M$2</c:f>
              <c:strCache>
                <c:ptCount val="2"/>
                <c:pt idx="0">
                  <c:v>Prior Levy Cap Report in Access</c:v>
                </c:pt>
                <c:pt idx="1">
                  <c:v>2024 Allowable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Data!$M$3:$M$173</c:f>
              <c:numCache>
                <c:formatCode>_(* #,##0_);_(* \(#,##0\);_(* "-"??_);_(@_)</c:formatCode>
                <c:ptCount val="171"/>
                <c:pt idx="0">
                  <c:v>3563.22</c:v>
                </c:pt>
                <c:pt idx="1">
                  <c:v>119545</c:v>
                </c:pt>
                <c:pt idx="2">
                  <c:v>0.88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50390.82</c:v>
                </c:pt>
                <c:pt idx="7">
                  <c:v>0</c:v>
                </c:pt>
                <c:pt idx="8">
                  <c:v>0</c:v>
                </c:pt>
                <c:pt idx="9">
                  <c:v>1850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95740.68</c:v>
                </c:pt>
                <c:pt idx="15">
                  <c:v>7032.26</c:v>
                </c:pt>
                <c:pt idx="16">
                  <c:v>0</c:v>
                </c:pt>
                <c:pt idx="17">
                  <c:v>4804.1899999999996</c:v>
                </c:pt>
                <c:pt idx="18">
                  <c:v>4518.25</c:v>
                </c:pt>
                <c:pt idx="19">
                  <c:v>0</c:v>
                </c:pt>
                <c:pt idx="20">
                  <c:v>248</c:v>
                </c:pt>
                <c:pt idx="21">
                  <c:v>0</c:v>
                </c:pt>
                <c:pt idx="22">
                  <c:v>1708.2</c:v>
                </c:pt>
                <c:pt idx="23">
                  <c:v>1876.01</c:v>
                </c:pt>
                <c:pt idx="24">
                  <c:v>8710.42</c:v>
                </c:pt>
                <c:pt idx="25">
                  <c:v>30564.21</c:v>
                </c:pt>
                <c:pt idx="26">
                  <c:v>134266.6</c:v>
                </c:pt>
                <c:pt idx="27">
                  <c:v>12224.41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12133.63</c:v>
                </c:pt>
                <c:pt idx="32">
                  <c:v>2000.54</c:v>
                </c:pt>
                <c:pt idx="33">
                  <c:v>39678.879999999997</c:v>
                </c:pt>
                <c:pt idx="34">
                  <c:v>109.85</c:v>
                </c:pt>
                <c:pt idx="35">
                  <c:v>66624.89</c:v>
                </c:pt>
                <c:pt idx="36">
                  <c:v>22760.6</c:v>
                </c:pt>
                <c:pt idx="37">
                  <c:v>4862.68</c:v>
                </c:pt>
                <c:pt idx="38">
                  <c:v>18352.62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8254.35</c:v>
                </c:pt>
                <c:pt idx="43">
                  <c:v>0</c:v>
                </c:pt>
                <c:pt idx="44">
                  <c:v>0</c:v>
                </c:pt>
                <c:pt idx="45">
                  <c:v>4715.79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29518.42</c:v>
                </c:pt>
                <c:pt idx="50">
                  <c:v>0</c:v>
                </c:pt>
                <c:pt idx="51">
                  <c:v>122930.42</c:v>
                </c:pt>
                <c:pt idx="52">
                  <c:v>386741.05</c:v>
                </c:pt>
                <c:pt idx="53">
                  <c:v>0</c:v>
                </c:pt>
                <c:pt idx="54">
                  <c:v>0</c:v>
                </c:pt>
                <c:pt idx="55">
                  <c:v>2010.34</c:v>
                </c:pt>
                <c:pt idx="56">
                  <c:v>1672.32</c:v>
                </c:pt>
                <c:pt idx="57">
                  <c:v>0.01</c:v>
                </c:pt>
                <c:pt idx="58">
                  <c:v>0</c:v>
                </c:pt>
                <c:pt idx="59">
                  <c:v>31617.79</c:v>
                </c:pt>
                <c:pt idx="60">
                  <c:v>0</c:v>
                </c:pt>
                <c:pt idx="61">
                  <c:v>9</c:v>
                </c:pt>
                <c:pt idx="62">
                  <c:v>0</c:v>
                </c:pt>
                <c:pt idx="63">
                  <c:v>82459</c:v>
                </c:pt>
                <c:pt idx="64">
                  <c:v>0.39</c:v>
                </c:pt>
                <c:pt idx="65">
                  <c:v>55691.4</c:v>
                </c:pt>
                <c:pt idx="66">
                  <c:v>0.28999999999999998</c:v>
                </c:pt>
                <c:pt idx="67">
                  <c:v>62065.07</c:v>
                </c:pt>
                <c:pt idx="68">
                  <c:v>68079.520000000004</c:v>
                </c:pt>
                <c:pt idx="69">
                  <c:v>0</c:v>
                </c:pt>
                <c:pt idx="70">
                  <c:v>11366.36</c:v>
                </c:pt>
                <c:pt idx="71">
                  <c:v>0</c:v>
                </c:pt>
                <c:pt idx="72">
                  <c:v>50542</c:v>
                </c:pt>
                <c:pt idx="73">
                  <c:v>63160.57</c:v>
                </c:pt>
                <c:pt idx="74">
                  <c:v>252789.95</c:v>
                </c:pt>
                <c:pt idx="75">
                  <c:v>0</c:v>
                </c:pt>
                <c:pt idx="76">
                  <c:v>0</c:v>
                </c:pt>
                <c:pt idx="77">
                  <c:v>110000</c:v>
                </c:pt>
                <c:pt idx="78">
                  <c:v>7736.8</c:v>
                </c:pt>
                <c:pt idx="79">
                  <c:v>219075.39</c:v>
                </c:pt>
                <c:pt idx="80">
                  <c:v>0.25</c:v>
                </c:pt>
                <c:pt idx="81">
                  <c:v>27046.65</c:v>
                </c:pt>
                <c:pt idx="82">
                  <c:v>3727.15</c:v>
                </c:pt>
                <c:pt idx="83">
                  <c:v>22685.63</c:v>
                </c:pt>
                <c:pt idx="84">
                  <c:v>11627.25</c:v>
                </c:pt>
                <c:pt idx="85">
                  <c:v>9870.5300000000007</c:v>
                </c:pt>
                <c:pt idx="86">
                  <c:v>21020.14</c:v>
                </c:pt>
                <c:pt idx="87">
                  <c:v>130211.93</c:v>
                </c:pt>
                <c:pt idx="88">
                  <c:v>37473.019999999997</c:v>
                </c:pt>
                <c:pt idx="89">
                  <c:v>0</c:v>
                </c:pt>
                <c:pt idx="90">
                  <c:v>4599.8</c:v>
                </c:pt>
                <c:pt idx="91">
                  <c:v>48744.17</c:v>
                </c:pt>
                <c:pt idx="92">
                  <c:v>70000.11</c:v>
                </c:pt>
                <c:pt idx="93">
                  <c:v>120713</c:v>
                </c:pt>
                <c:pt idx="94">
                  <c:v>130830.31</c:v>
                </c:pt>
                <c:pt idx="95">
                  <c:v>10760.44</c:v>
                </c:pt>
                <c:pt idx="96">
                  <c:v>1412.12</c:v>
                </c:pt>
                <c:pt idx="97">
                  <c:v>2285</c:v>
                </c:pt>
                <c:pt idx="98">
                  <c:v>0</c:v>
                </c:pt>
                <c:pt idx="99">
                  <c:v>59580.77</c:v>
                </c:pt>
                <c:pt idx="100">
                  <c:v>0</c:v>
                </c:pt>
                <c:pt idx="101">
                  <c:v>0.84</c:v>
                </c:pt>
                <c:pt idx="102">
                  <c:v>1413</c:v>
                </c:pt>
                <c:pt idx="103">
                  <c:v>5992.18</c:v>
                </c:pt>
                <c:pt idx="104">
                  <c:v>67179.539999999994</c:v>
                </c:pt>
                <c:pt idx="105">
                  <c:v>48254.02</c:v>
                </c:pt>
                <c:pt idx="106">
                  <c:v>85848.98</c:v>
                </c:pt>
                <c:pt idx="107">
                  <c:v>50669.22</c:v>
                </c:pt>
                <c:pt idx="108">
                  <c:v>34941.58</c:v>
                </c:pt>
                <c:pt idx="109">
                  <c:v>10640</c:v>
                </c:pt>
                <c:pt idx="110">
                  <c:v>36311.620000000003</c:v>
                </c:pt>
                <c:pt idx="111">
                  <c:v>60138.29</c:v>
                </c:pt>
                <c:pt idx="112">
                  <c:v>27515.93</c:v>
                </c:pt>
                <c:pt idx="113">
                  <c:v>0</c:v>
                </c:pt>
                <c:pt idx="114">
                  <c:v>0</c:v>
                </c:pt>
                <c:pt idx="115">
                  <c:v>697633.87</c:v>
                </c:pt>
                <c:pt idx="116">
                  <c:v>0</c:v>
                </c:pt>
                <c:pt idx="117">
                  <c:v>46423.81</c:v>
                </c:pt>
                <c:pt idx="118">
                  <c:v>0</c:v>
                </c:pt>
                <c:pt idx="119">
                  <c:v>18907.87</c:v>
                </c:pt>
                <c:pt idx="120">
                  <c:v>0</c:v>
                </c:pt>
                <c:pt idx="121">
                  <c:v>97400.39</c:v>
                </c:pt>
                <c:pt idx="122">
                  <c:v>0</c:v>
                </c:pt>
                <c:pt idx="123">
                  <c:v>11912.79</c:v>
                </c:pt>
                <c:pt idx="124">
                  <c:v>0</c:v>
                </c:pt>
                <c:pt idx="125">
                  <c:v>3482.9</c:v>
                </c:pt>
                <c:pt idx="126">
                  <c:v>0</c:v>
                </c:pt>
                <c:pt idx="127">
                  <c:v>0</c:v>
                </c:pt>
                <c:pt idx="128">
                  <c:v>104533.65</c:v>
                </c:pt>
                <c:pt idx="129">
                  <c:v>70000.02</c:v>
                </c:pt>
                <c:pt idx="130">
                  <c:v>0</c:v>
                </c:pt>
                <c:pt idx="131">
                  <c:v>0</c:v>
                </c:pt>
                <c:pt idx="132">
                  <c:v>168982.9</c:v>
                </c:pt>
                <c:pt idx="133">
                  <c:v>0</c:v>
                </c:pt>
                <c:pt idx="134">
                  <c:v>8560</c:v>
                </c:pt>
                <c:pt idx="135">
                  <c:v>24023.53</c:v>
                </c:pt>
                <c:pt idx="136">
                  <c:v>0</c:v>
                </c:pt>
                <c:pt idx="137">
                  <c:v>28286.080000000002</c:v>
                </c:pt>
                <c:pt idx="138">
                  <c:v>8998.76</c:v>
                </c:pt>
                <c:pt idx="139">
                  <c:v>17229.169999999998</c:v>
                </c:pt>
                <c:pt idx="140">
                  <c:v>0</c:v>
                </c:pt>
                <c:pt idx="141">
                  <c:v>10673.97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658.45</c:v>
                </c:pt>
                <c:pt idx="146">
                  <c:v>0</c:v>
                </c:pt>
                <c:pt idx="147">
                  <c:v>233464.03</c:v>
                </c:pt>
                <c:pt idx="148">
                  <c:v>70000</c:v>
                </c:pt>
                <c:pt idx="149">
                  <c:v>17163.11</c:v>
                </c:pt>
                <c:pt idx="150">
                  <c:v>0</c:v>
                </c:pt>
                <c:pt idx="151">
                  <c:v>2974.07</c:v>
                </c:pt>
                <c:pt idx="152">
                  <c:v>0</c:v>
                </c:pt>
                <c:pt idx="153">
                  <c:v>47904.47</c:v>
                </c:pt>
                <c:pt idx="154">
                  <c:v>0</c:v>
                </c:pt>
                <c:pt idx="155">
                  <c:v>0</c:v>
                </c:pt>
                <c:pt idx="156">
                  <c:v>49039.26</c:v>
                </c:pt>
                <c:pt idx="157">
                  <c:v>0</c:v>
                </c:pt>
                <c:pt idx="158">
                  <c:v>0</c:v>
                </c:pt>
                <c:pt idx="159">
                  <c:v>18140.330000000002</c:v>
                </c:pt>
                <c:pt idx="160">
                  <c:v>0</c:v>
                </c:pt>
                <c:pt idx="161">
                  <c:v>0.28999999999999998</c:v>
                </c:pt>
                <c:pt idx="162">
                  <c:v>14999.34</c:v>
                </c:pt>
                <c:pt idx="163">
                  <c:v>12520.14</c:v>
                </c:pt>
                <c:pt idx="164">
                  <c:v>0.02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110440</c:v>
                </c:pt>
                <c:pt idx="170">
                  <c:v>5249849.7600000007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8C4-44D0-B368-C79EF6ED34A6}"/>
            </c:ext>
          </c:extLst>
        </c:ser>
        <c:ser>
          <c:idx val="7"/>
          <c:order val="7"/>
          <c:tx>
            <c:strRef>
              <c:f>Data!$N$1:$N$2</c:f>
              <c:strCache>
                <c:ptCount val="2"/>
                <c:pt idx="0">
                  <c:v>Prior Levy Cap Report in Access</c:v>
                </c:pt>
                <c:pt idx="1">
                  <c:v>2024 Applied In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Data!$N$3:$N$173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8386</c:v>
                </c:pt>
                <c:pt idx="3">
                  <c:v>1014.12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14145.23</c:v>
                </c:pt>
                <c:pt idx="8">
                  <c:v>3185.97</c:v>
                </c:pt>
                <c:pt idx="9">
                  <c:v>0</c:v>
                </c:pt>
                <c:pt idx="10">
                  <c:v>0</c:v>
                </c:pt>
                <c:pt idx="11">
                  <c:v>80886.789999999994</c:v>
                </c:pt>
                <c:pt idx="12">
                  <c:v>0</c:v>
                </c:pt>
                <c:pt idx="13">
                  <c:v>4045.69</c:v>
                </c:pt>
                <c:pt idx="14">
                  <c:v>0</c:v>
                </c:pt>
                <c:pt idx="15">
                  <c:v>0</c:v>
                </c:pt>
                <c:pt idx="16">
                  <c:v>1726.19</c:v>
                </c:pt>
                <c:pt idx="17">
                  <c:v>0</c:v>
                </c:pt>
                <c:pt idx="18">
                  <c:v>0</c:v>
                </c:pt>
                <c:pt idx="19">
                  <c:v>614582.86</c:v>
                </c:pt>
                <c:pt idx="20">
                  <c:v>0</c:v>
                </c:pt>
                <c:pt idx="21">
                  <c:v>65066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6999.45</c:v>
                </c:pt>
                <c:pt idx="29">
                  <c:v>0</c:v>
                </c:pt>
                <c:pt idx="30">
                  <c:v>82168.59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28261.68</c:v>
                </c:pt>
                <c:pt idx="40">
                  <c:v>117752.64</c:v>
                </c:pt>
                <c:pt idx="41">
                  <c:v>0</c:v>
                </c:pt>
                <c:pt idx="42">
                  <c:v>0</c:v>
                </c:pt>
                <c:pt idx="43">
                  <c:v>53710.66</c:v>
                </c:pt>
                <c:pt idx="44">
                  <c:v>0</c:v>
                </c:pt>
                <c:pt idx="45">
                  <c:v>0</c:v>
                </c:pt>
                <c:pt idx="46">
                  <c:v>18514</c:v>
                </c:pt>
                <c:pt idx="47">
                  <c:v>77217.039999999994</c:v>
                </c:pt>
                <c:pt idx="48">
                  <c:v>0</c:v>
                </c:pt>
                <c:pt idx="49">
                  <c:v>0</c:v>
                </c:pt>
                <c:pt idx="50">
                  <c:v>10821.8</c:v>
                </c:pt>
                <c:pt idx="51">
                  <c:v>0</c:v>
                </c:pt>
                <c:pt idx="52">
                  <c:v>0</c:v>
                </c:pt>
                <c:pt idx="53">
                  <c:v>2240.48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4451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66321.61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467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84122</c:v>
                </c:pt>
                <c:pt idx="76">
                  <c:v>155500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7747.12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4800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117019.12</c:v>
                </c:pt>
                <c:pt idx="114">
                  <c:v>0</c:v>
                </c:pt>
                <c:pt idx="115">
                  <c:v>0</c:v>
                </c:pt>
                <c:pt idx="116">
                  <c:v>52258.92</c:v>
                </c:pt>
                <c:pt idx="117">
                  <c:v>0</c:v>
                </c:pt>
                <c:pt idx="118">
                  <c:v>41113.870000000003</c:v>
                </c:pt>
                <c:pt idx="119">
                  <c:v>0</c:v>
                </c:pt>
                <c:pt idx="120">
                  <c:v>4145.37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9631.65</c:v>
                </c:pt>
                <c:pt idx="125">
                  <c:v>0</c:v>
                </c:pt>
                <c:pt idx="126">
                  <c:v>9494.7999999999993</c:v>
                </c:pt>
                <c:pt idx="127">
                  <c:v>2749.8</c:v>
                </c:pt>
                <c:pt idx="128">
                  <c:v>0</c:v>
                </c:pt>
                <c:pt idx="129">
                  <c:v>0</c:v>
                </c:pt>
                <c:pt idx="130">
                  <c:v>4692.3100000000004</c:v>
                </c:pt>
                <c:pt idx="131">
                  <c:v>0</c:v>
                </c:pt>
                <c:pt idx="132">
                  <c:v>0</c:v>
                </c:pt>
                <c:pt idx="133">
                  <c:v>51732.74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16049.27</c:v>
                </c:pt>
                <c:pt idx="144">
                  <c:v>15520.03</c:v>
                </c:pt>
                <c:pt idx="145">
                  <c:v>0</c:v>
                </c:pt>
                <c:pt idx="146">
                  <c:v>89936.16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1830.47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3776</c:v>
                </c:pt>
                <c:pt idx="155">
                  <c:v>9830.23</c:v>
                </c:pt>
                <c:pt idx="156">
                  <c:v>0</c:v>
                </c:pt>
                <c:pt idx="157">
                  <c:v>0</c:v>
                </c:pt>
                <c:pt idx="158">
                  <c:v>13761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29226.22</c:v>
                </c:pt>
                <c:pt idx="166">
                  <c:v>0</c:v>
                </c:pt>
                <c:pt idx="167">
                  <c:v>40991</c:v>
                </c:pt>
                <c:pt idx="168">
                  <c:v>47742.22</c:v>
                </c:pt>
                <c:pt idx="169">
                  <c:v>0</c:v>
                </c:pt>
                <c:pt idx="170">
                  <c:v>2075637.1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C4-44D0-B368-C79EF6ED34A6}"/>
            </c:ext>
          </c:extLst>
        </c:ser>
        <c:ser>
          <c:idx val="8"/>
          <c:order val="8"/>
          <c:tx>
            <c:strRef>
              <c:f>Data!$O$1:$O$2</c:f>
              <c:strCache>
                <c:ptCount val="2"/>
                <c:pt idx="0">
                  <c:v>Prior Levy Cap Report in Access</c:v>
                </c:pt>
                <c:pt idx="1">
                  <c:v>2024 Used From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Data!$O$3:$O$173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2239.89</c:v>
                </c:pt>
                <c:pt idx="19">
                  <c:v>0</c:v>
                </c:pt>
                <c:pt idx="20">
                  <c:v>248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24668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11144.46</c:v>
                </c:pt>
                <c:pt idx="53">
                  <c:v>0</c:v>
                </c:pt>
                <c:pt idx="54">
                  <c:v>0</c:v>
                </c:pt>
                <c:pt idx="55">
                  <c:v>2010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31618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55691</c:v>
                </c:pt>
                <c:pt idx="66">
                  <c:v>0</c:v>
                </c:pt>
                <c:pt idx="67">
                  <c:v>45456.94</c:v>
                </c:pt>
                <c:pt idx="68">
                  <c:v>53682.38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86117.47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5158.16</c:v>
                </c:pt>
                <c:pt idx="86">
                  <c:v>0</c:v>
                </c:pt>
                <c:pt idx="87">
                  <c:v>0</c:v>
                </c:pt>
                <c:pt idx="88">
                  <c:v>3802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128302.38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33306.6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49039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532484.28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C4-44D0-B368-C79EF6ED34A6}"/>
            </c:ext>
          </c:extLst>
        </c:ser>
        <c:ser>
          <c:idx val="9"/>
          <c:order val="9"/>
          <c:tx>
            <c:strRef>
              <c:f>Data!$P$1:$P$2</c:f>
              <c:strCache>
                <c:ptCount val="2"/>
                <c:pt idx="0">
                  <c:v>Prior Levy Cap Report in Access</c:v>
                </c:pt>
                <c:pt idx="1">
                  <c:v>2024 Expired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Data!$P$3:$P$173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C4-44D0-B368-C79EF6ED34A6}"/>
            </c:ext>
          </c:extLst>
        </c:ser>
        <c:ser>
          <c:idx val="10"/>
          <c:order val="10"/>
          <c:tx>
            <c:strRef>
              <c:f>Data!$Q$1:$Q$2</c:f>
              <c:strCache>
                <c:ptCount val="2"/>
                <c:pt idx="0">
                  <c:v>Prior Levy Cap Report in Access</c:v>
                </c:pt>
                <c:pt idx="1">
                  <c:v>2023 Allowable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Data!$Q$3:$Q$173</c:f>
              <c:numCache>
                <c:formatCode>_(* #,##0_);_(* \(#,##0\);_(* "-"??_);_(@_)</c:formatCode>
                <c:ptCount val="171"/>
                <c:pt idx="0">
                  <c:v>23957</c:v>
                </c:pt>
                <c:pt idx="1">
                  <c:v>11000.79</c:v>
                </c:pt>
                <c:pt idx="2">
                  <c:v>5</c:v>
                </c:pt>
                <c:pt idx="3">
                  <c:v>3925</c:v>
                </c:pt>
                <c:pt idx="4">
                  <c:v>0</c:v>
                </c:pt>
                <c:pt idx="5">
                  <c:v>0</c:v>
                </c:pt>
                <c:pt idx="6">
                  <c:v>1730</c:v>
                </c:pt>
                <c:pt idx="7">
                  <c:v>24188</c:v>
                </c:pt>
                <c:pt idx="8">
                  <c:v>34139.629999999997</c:v>
                </c:pt>
                <c:pt idx="9">
                  <c:v>0</c:v>
                </c:pt>
                <c:pt idx="10">
                  <c:v>60358</c:v>
                </c:pt>
                <c:pt idx="11">
                  <c:v>0</c:v>
                </c:pt>
                <c:pt idx="12">
                  <c:v>20089</c:v>
                </c:pt>
                <c:pt idx="13">
                  <c:v>6557.87</c:v>
                </c:pt>
                <c:pt idx="14">
                  <c:v>65311</c:v>
                </c:pt>
                <c:pt idx="15">
                  <c:v>15251</c:v>
                </c:pt>
                <c:pt idx="16">
                  <c:v>21158</c:v>
                </c:pt>
                <c:pt idx="17">
                  <c:v>0</c:v>
                </c:pt>
                <c:pt idx="18">
                  <c:v>41808</c:v>
                </c:pt>
                <c:pt idx="19">
                  <c:v>851673.15</c:v>
                </c:pt>
                <c:pt idx="20">
                  <c:v>0</c:v>
                </c:pt>
                <c:pt idx="21">
                  <c:v>65066</c:v>
                </c:pt>
                <c:pt idx="22">
                  <c:v>1102</c:v>
                </c:pt>
                <c:pt idx="23">
                  <c:v>0</c:v>
                </c:pt>
                <c:pt idx="24">
                  <c:v>0</c:v>
                </c:pt>
                <c:pt idx="25">
                  <c:v>23032</c:v>
                </c:pt>
                <c:pt idx="26">
                  <c:v>17940.599999999999</c:v>
                </c:pt>
                <c:pt idx="27">
                  <c:v>8469.99</c:v>
                </c:pt>
                <c:pt idx="28">
                  <c:v>1302</c:v>
                </c:pt>
                <c:pt idx="29">
                  <c:v>0</c:v>
                </c:pt>
                <c:pt idx="30">
                  <c:v>0</c:v>
                </c:pt>
                <c:pt idx="31">
                  <c:v>3855</c:v>
                </c:pt>
                <c:pt idx="32">
                  <c:v>0</c:v>
                </c:pt>
                <c:pt idx="33">
                  <c:v>242</c:v>
                </c:pt>
                <c:pt idx="34">
                  <c:v>0</c:v>
                </c:pt>
                <c:pt idx="35">
                  <c:v>6859.7</c:v>
                </c:pt>
                <c:pt idx="36">
                  <c:v>45166</c:v>
                </c:pt>
                <c:pt idx="37">
                  <c:v>46322</c:v>
                </c:pt>
                <c:pt idx="38">
                  <c:v>34526.949999999997</c:v>
                </c:pt>
                <c:pt idx="39">
                  <c:v>0</c:v>
                </c:pt>
                <c:pt idx="40">
                  <c:v>425166</c:v>
                </c:pt>
                <c:pt idx="41">
                  <c:v>0</c:v>
                </c:pt>
                <c:pt idx="42">
                  <c:v>54138.76</c:v>
                </c:pt>
                <c:pt idx="43">
                  <c:v>65760</c:v>
                </c:pt>
                <c:pt idx="44">
                  <c:v>0</c:v>
                </c:pt>
                <c:pt idx="45">
                  <c:v>5721</c:v>
                </c:pt>
                <c:pt idx="46">
                  <c:v>5266</c:v>
                </c:pt>
                <c:pt idx="47">
                  <c:v>22454</c:v>
                </c:pt>
                <c:pt idx="48">
                  <c:v>0</c:v>
                </c:pt>
                <c:pt idx="49">
                  <c:v>72307.929999999993</c:v>
                </c:pt>
                <c:pt idx="50">
                  <c:v>0</c:v>
                </c:pt>
                <c:pt idx="51">
                  <c:v>7527</c:v>
                </c:pt>
                <c:pt idx="52">
                  <c:v>0</c:v>
                </c:pt>
                <c:pt idx="53">
                  <c:v>12414</c:v>
                </c:pt>
                <c:pt idx="54">
                  <c:v>541</c:v>
                </c:pt>
                <c:pt idx="55">
                  <c:v>2999.47</c:v>
                </c:pt>
                <c:pt idx="56">
                  <c:v>1970</c:v>
                </c:pt>
                <c:pt idx="57">
                  <c:v>0</c:v>
                </c:pt>
                <c:pt idx="58">
                  <c:v>262475</c:v>
                </c:pt>
                <c:pt idx="59">
                  <c:v>168</c:v>
                </c:pt>
                <c:pt idx="60">
                  <c:v>0</c:v>
                </c:pt>
                <c:pt idx="61">
                  <c:v>2</c:v>
                </c:pt>
                <c:pt idx="62">
                  <c:v>28784</c:v>
                </c:pt>
                <c:pt idx="63">
                  <c:v>57455</c:v>
                </c:pt>
                <c:pt idx="64">
                  <c:v>66321</c:v>
                </c:pt>
                <c:pt idx="65">
                  <c:v>0</c:v>
                </c:pt>
                <c:pt idx="66">
                  <c:v>0</c:v>
                </c:pt>
                <c:pt idx="67">
                  <c:v>8584</c:v>
                </c:pt>
                <c:pt idx="68">
                  <c:v>4130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30637</c:v>
                </c:pt>
                <c:pt idx="74">
                  <c:v>86768</c:v>
                </c:pt>
                <c:pt idx="75">
                  <c:v>0</c:v>
                </c:pt>
                <c:pt idx="76">
                  <c:v>80433</c:v>
                </c:pt>
                <c:pt idx="77">
                  <c:v>0</c:v>
                </c:pt>
                <c:pt idx="78">
                  <c:v>15013.8</c:v>
                </c:pt>
                <c:pt idx="79">
                  <c:v>12500</c:v>
                </c:pt>
                <c:pt idx="80">
                  <c:v>0</c:v>
                </c:pt>
                <c:pt idx="81">
                  <c:v>121286</c:v>
                </c:pt>
                <c:pt idx="82">
                  <c:v>83057</c:v>
                </c:pt>
                <c:pt idx="83">
                  <c:v>96307</c:v>
                </c:pt>
                <c:pt idx="84">
                  <c:v>2250</c:v>
                </c:pt>
                <c:pt idx="85">
                  <c:v>5273</c:v>
                </c:pt>
                <c:pt idx="86">
                  <c:v>12986</c:v>
                </c:pt>
                <c:pt idx="87">
                  <c:v>12084.68</c:v>
                </c:pt>
                <c:pt idx="88">
                  <c:v>0</c:v>
                </c:pt>
                <c:pt idx="89">
                  <c:v>63867</c:v>
                </c:pt>
                <c:pt idx="90">
                  <c:v>83130</c:v>
                </c:pt>
                <c:pt idx="91">
                  <c:v>0</c:v>
                </c:pt>
                <c:pt idx="92">
                  <c:v>0</c:v>
                </c:pt>
                <c:pt idx="93">
                  <c:v>4780.5600000000004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2146</c:v>
                </c:pt>
                <c:pt idx="98">
                  <c:v>18757.62</c:v>
                </c:pt>
                <c:pt idx="99">
                  <c:v>47795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55715</c:v>
                </c:pt>
                <c:pt idx="105">
                  <c:v>110636</c:v>
                </c:pt>
                <c:pt idx="106">
                  <c:v>106805</c:v>
                </c:pt>
                <c:pt idx="107">
                  <c:v>8228</c:v>
                </c:pt>
                <c:pt idx="108">
                  <c:v>56418</c:v>
                </c:pt>
                <c:pt idx="109">
                  <c:v>0</c:v>
                </c:pt>
                <c:pt idx="110">
                  <c:v>7222.85</c:v>
                </c:pt>
                <c:pt idx="111">
                  <c:v>12148.61</c:v>
                </c:pt>
                <c:pt idx="112">
                  <c:v>40429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137922.74</c:v>
                </c:pt>
                <c:pt idx="117">
                  <c:v>23894</c:v>
                </c:pt>
                <c:pt idx="118">
                  <c:v>0</c:v>
                </c:pt>
                <c:pt idx="119">
                  <c:v>13978</c:v>
                </c:pt>
                <c:pt idx="120">
                  <c:v>0</c:v>
                </c:pt>
                <c:pt idx="121">
                  <c:v>33266</c:v>
                </c:pt>
                <c:pt idx="122">
                  <c:v>0</c:v>
                </c:pt>
                <c:pt idx="123">
                  <c:v>117</c:v>
                </c:pt>
                <c:pt idx="124">
                  <c:v>251182</c:v>
                </c:pt>
                <c:pt idx="125">
                  <c:v>68556</c:v>
                </c:pt>
                <c:pt idx="126">
                  <c:v>9494</c:v>
                </c:pt>
                <c:pt idx="127">
                  <c:v>2750</c:v>
                </c:pt>
                <c:pt idx="128">
                  <c:v>409459</c:v>
                </c:pt>
                <c:pt idx="129">
                  <c:v>203155</c:v>
                </c:pt>
                <c:pt idx="130">
                  <c:v>80153</c:v>
                </c:pt>
                <c:pt idx="131">
                  <c:v>0</c:v>
                </c:pt>
                <c:pt idx="132">
                  <c:v>39196</c:v>
                </c:pt>
                <c:pt idx="133">
                  <c:v>15612</c:v>
                </c:pt>
                <c:pt idx="134">
                  <c:v>6433</c:v>
                </c:pt>
                <c:pt idx="135">
                  <c:v>22927</c:v>
                </c:pt>
                <c:pt idx="136">
                  <c:v>0</c:v>
                </c:pt>
                <c:pt idx="137">
                  <c:v>26096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6995</c:v>
                </c:pt>
                <c:pt idx="142">
                  <c:v>10280</c:v>
                </c:pt>
                <c:pt idx="143">
                  <c:v>105720</c:v>
                </c:pt>
                <c:pt idx="144">
                  <c:v>53</c:v>
                </c:pt>
                <c:pt idx="145">
                  <c:v>9390</c:v>
                </c:pt>
                <c:pt idx="146">
                  <c:v>178254</c:v>
                </c:pt>
                <c:pt idx="147">
                  <c:v>2531</c:v>
                </c:pt>
                <c:pt idx="148">
                  <c:v>0</c:v>
                </c:pt>
                <c:pt idx="149">
                  <c:v>9885</c:v>
                </c:pt>
                <c:pt idx="150">
                  <c:v>0</c:v>
                </c:pt>
                <c:pt idx="151">
                  <c:v>729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13761</c:v>
                </c:pt>
                <c:pt idx="159">
                  <c:v>322</c:v>
                </c:pt>
                <c:pt idx="160">
                  <c:v>0</c:v>
                </c:pt>
                <c:pt idx="161">
                  <c:v>0</c:v>
                </c:pt>
                <c:pt idx="162">
                  <c:v>25000</c:v>
                </c:pt>
                <c:pt idx="163">
                  <c:v>11196</c:v>
                </c:pt>
                <c:pt idx="164">
                  <c:v>177742</c:v>
                </c:pt>
                <c:pt idx="165">
                  <c:v>0</c:v>
                </c:pt>
                <c:pt idx="166">
                  <c:v>0</c:v>
                </c:pt>
                <c:pt idx="167">
                  <c:v>33832</c:v>
                </c:pt>
                <c:pt idx="168">
                  <c:v>0</c:v>
                </c:pt>
                <c:pt idx="169">
                  <c:v>213462</c:v>
                </c:pt>
                <c:pt idx="170">
                  <c:v>5859236.7000000002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C4-44D0-B368-C79EF6ED34A6}"/>
            </c:ext>
          </c:extLst>
        </c:ser>
        <c:ser>
          <c:idx val="11"/>
          <c:order val="11"/>
          <c:tx>
            <c:strRef>
              <c:f>Data!$R$1:$R$2</c:f>
              <c:strCache>
                <c:ptCount val="2"/>
                <c:pt idx="0">
                  <c:v>Prior Levy Cap Report in Access</c:v>
                </c:pt>
                <c:pt idx="1">
                  <c:v>2023 Applied In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Data!$R$3:$R$173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7889.62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19717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13914</c:v>
                </c:pt>
                <c:pt idx="18">
                  <c:v>0</c:v>
                </c:pt>
                <c:pt idx="19">
                  <c:v>0</c:v>
                </c:pt>
                <c:pt idx="20">
                  <c:v>3894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10171.290000000001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105505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1760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5718</c:v>
                </c:pt>
                <c:pt idx="51">
                  <c:v>0</c:v>
                </c:pt>
                <c:pt idx="52">
                  <c:v>97774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3525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59551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136387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107374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43072.88</c:v>
                </c:pt>
                <c:pt idx="89">
                  <c:v>0</c:v>
                </c:pt>
                <c:pt idx="90">
                  <c:v>0</c:v>
                </c:pt>
                <c:pt idx="91">
                  <c:v>3764</c:v>
                </c:pt>
                <c:pt idx="92">
                  <c:v>37023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19050</c:v>
                </c:pt>
                <c:pt idx="101">
                  <c:v>0</c:v>
                </c:pt>
                <c:pt idx="102">
                  <c:v>1334.12</c:v>
                </c:pt>
                <c:pt idx="103">
                  <c:v>42304.25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3048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255447.76</c:v>
                </c:pt>
                <c:pt idx="114">
                  <c:v>22266.27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9760</c:v>
                </c:pt>
                <c:pt idx="119">
                  <c:v>0</c:v>
                </c:pt>
                <c:pt idx="120">
                  <c:v>77502.45</c:v>
                </c:pt>
                <c:pt idx="121">
                  <c:v>0</c:v>
                </c:pt>
                <c:pt idx="122">
                  <c:v>4000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23440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4820</c:v>
                </c:pt>
                <c:pt idx="139">
                  <c:v>78880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84881</c:v>
                </c:pt>
                <c:pt idx="149">
                  <c:v>0</c:v>
                </c:pt>
                <c:pt idx="150">
                  <c:v>9071</c:v>
                </c:pt>
                <c:pt idx="151">
                  <c:v>0</c:v>
                </c:pt>
                <c:pt idx="152">
                  <c:v>840.7</c:v>
                </c:pt>
                <c:pt idx="153">
                  <c:v>1740</c:v>
                </c:pt>
                <c:pt idx="154">
                  <c:v>55654</c:v>
                </c:pt>
                <c:pt idx="155">
                  <c:v>26500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239142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226366</c:v>
                </c:pt>
                <c:pt idx="166">
                  <c:v>0</c:v>
                </c:pt>
                <c:pt idx="167">
                  <c:v>0</c:v>
                </c:pt>
                <c:pt idx="168">
                  <c:v>35000</c:v>
                </c:pt>
                <c:pt idx="169">
                  <c:v>0</c:v>
                </c:pt>
                <c:pt idx="170">
                  <c:v>1878087.34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8C4-44D0-B368-C79EF6ED34A6}"/>
            </c:ext>
          </c:extLst>
        </c:ser>
        <c:ser>
          <c:idx val="12"/>
          <c:order val="12"/>
          <c:tx>
            <c:strRef>
              <c:f>Data!$S$1:$S$2</c:f>
              <c:strCache>
                <c:ptCount val="2"/>
                <c:pt idx="0">
                  <c:v>Prior Levy Cap Report in Access</c:v>
                </c:pt>
                <c:pt idx="1">
                  <c:v>2023 Used From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Data!$S$3:$S$173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1014.12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4045.69</c:v>
                </c:pt>
                <c:pt idx="14">
                  <c:v>0</c:v>
                </c:pt>
                <c:pt idx="15">
                  <c:v>0</c:v>
                </c:pt>
                <c:pt idx="16">
                  <c:v>2940.67</c:v>
                </c:pt>
                <c:pt idx="17">
                  <c:v>0</c:v>
                </c:pt>
                <c:pt idx="18">
                  <c:v>41808</c:v>
                </c:pt>
                <c:pt idx="19">
                  <c:v>0</c:v>
                </c:pt>
                <c:pt idx="20">
                  <c:v>0</c:v>
                </c:pt>
                <c:pt idx="21">
                  <c:v>65066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1301.58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6860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53710.66</c:v>
                </c:pt>
                <c:pt idx="44">
                  <c:v>0</c:v>
                </c:pt>
                <c:pt idx="45">
                  <c:v>0</c:v>
                </c:pt>
                <c:pt idx="46">
                  <c:v>5266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12414</c:v>
                </c:pt>
                <c:pt idx="54">
                  <c:v>0</c:v>
                </c:pt>
                <c:pt idx="55">
                  <c:v>2999</c:v>
                </c:pt>
                <c:pt idx="56">
                  <c:v>0</c:v>
                </c:pt>
                <c:pt idx="57">
                  <c:v>0</c:v>
                </c:pt>
                <c:pt idx="58">
                  <c:v>262475</c:v>
                </c:pt>
                <c:pt idx="59">
                  <c:v>168</c:v>
                </c:pt>
                <c:pt idx="60">
                  <c:v>0</c:v>
                </c:pt>
                <c:pt idx="61">
                  <c:v>0.9</c:v>
                </c:pt>
                <c:pt idx="62">
                  <c:v>0</c:v>
                </c:pt>
                <c:pt idx="63">
                  <c:v>0</c:v>
                </c:pt>
                <c:pt idx="64">
                  <c:v>66321</c:v>
                </c:pt>
                <c:pt idx="65">
                  <c:v>0</c:v>
                </c:pt>
                <c:pt idx="66">
                  <c:v>0</c:v>
                </c:pt>
                <c:pt idx="67">
                  <c:v>8584</c:v>
                </c:pt>
                <c:pt idx="68">
                  <c:v>4130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59980.95</c:v>
                </c:pt>
                <c:pt idx="77">
                  <c:v>0</c:v>
                </c:pt>
                <c:pt idx="78">
                  <c:v>3884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5273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110636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4560.4799999999996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19596.5</c:v>
                </c:pt>
                <c:pt idx="125">
                  <c:v>0</c:v>
                </c:pt>
                <c:pt idx="126">
                  <c:v>9494</c:v>
                </c:pt>
                <c:pt idx="127">
                  <c:v>2749.8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15611.74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53</c:v>
                </c:pt>
                <c:pt idx="145">
                  <c:v>0</c:v>
                </c:pt>
                <c:pt idx="146">
                  <c:v>87817.16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13761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177742</c:v>
                </c:pt>
                <c:pt idx="165">
                  <c:v>0</c:v>
                </c:pt>
                <c:pt idx="166">
                  <c:v>0</c:v>
                </c:pt>
                <c:pt idx="167">
                  <c:v>33832</c:v>
                </c:pt>
                <c:pt idx="168">
                  <c:v>0</c:v>
                </c:pt>
                <c:pt idx="169">
                  <c:v>0</c:v>
                </c:pt>
                <c:pt idx="170">
                  <c:v>1084101.25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8C4-44D0-B368-C79EF6ED34A6}"/>
            </c:ext>
          </c:extLst>
        </c:ser>
        <c:ser>
          <c:idx val="13"/>
          <c:order val="13"/>
          <c:tx>
            <c:strRef>
              <c:f>Data!$T$1:$T$2</c:f>
              <c:strCache>
                <c:ptCount val="2"/>
                <c:pt idx="0">
                  <c:v>Prior Levy Cap Report in Access</c:v>
                </c:pt>
                <c:pt idx="1">
                  <c:v>2023 Expired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Data!$T$3:$T$173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8C4-44D0-B368-C79EF6ED34A6}"/>
            </c:ext>
          </c:extLst>
        </c:ser>
        <c:ser>
          <c:idx val="14"/>
          <c:order val="14"/>
          <c:tx>
            <c:strRef>
              <c:f>Data!$U$1:$U$2</c:f>
              <c:strCache>
                <c:ptCount val="2"/>
                <c:pt idx="0">
                  <c:v>Prior Levy Cap Report in Access</c:v>
                </c:pt>
                <c:pt idx="1">
                  <c:v>2022 Allowable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Data!$U$3:$U$173</c:f>
              <c:numCache>
                <c:formatCode>_(* #,##0_);_(* \(#,##0\);_(* "-"??_);_(@_)</c:formatCode>
                <c:ptCount val="171"/>
                <c:pt idx="0">
                  <c:v>9654.82</c:v>
                </c:pt>
                <c:pt idx="1">
                  <c:v>51061.5</c:v>
                </c:pt>
                <c:pt idx="2">
                  <c:v>0</c:v>
                </c:pt>
                <c:pt idx="3">
                  <c:v>14932</c:v>
                </c:pt>
                <c:pt idx="4">
                  <c:v>120.71</c:v>
                </c:pt>
                <c:pt idx="5">
                  <c:v>0</c:v>
                </c:pt>
                <c:pt idx="6">
                  <c:v>61516.08</c:v>
                </c:pt>
                <c:pt idx="7">
                  <c:v>46077</c:v>
                </c:pt>
                <c:pt idx="8">
                  <c:v>122506.17</c:v>
                </c:pt>
                <c:pt idx="9">
                  <c:v>0</c:v>
                </c:pt>
                <c:pt idx="10">
                  <c:v>10000</c:v>
                </c:pt>
                <c:pt idx="11">
                  <c:v>1308.3699999999999</c:v>
                </c:pt>
                <c:pt idx="12">
                  <c:v>38208</c:v>
                </c:pt>
                <c:pt idx="13">
                  <c:v>0</c:v>
                </c:pt>
                <c:pt idx="14">
                  <c:v>21455.8</c:v>
                </c:pt>
                <c:pt idx="15">
                  <c:v>8163.08</c:v>
                </c:pt>
                <c:pt idx="16">
                  <c:v>0</c:v>
                </c:pt>
                <c:pt idx="17">
                  <c:v>36943.17</c:v>
                </c:pt>
                <c:pt idx="18">
                  <c:v>6118</c:v>
                </c:pt>
                <c:pt idx="19">
                  <c:v>1932612</c:v>
                </c:pt>
                <c:pt idx="20">
                  <c:v>0</c:v>
                </c:pt>
                <c:pt idx="21">
                  <c:v>0</c:v>
                </c:pt>
                <c:pt idx="22">
                  <c:v>519.82000000000005</c:v>
                </c:pt>
                <c:pt idx="23">
                  <c:v>1076</c:v>
                </c:pt>
                <c:pt idx="24">
                  <c:v>8714.1299999999992</c:v>
                </c:pt>
                <c:pt idx="25">
                  <c:v>21623.759999999998</c:v>
                </c:pt>
                <c:pt idx="26">
                  <c:v>14150.26</c:v>
                </c:pt>
                <c:pt idx="27">
                  <c:v>2594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3888.26</c:v>
                </c:pt>
                <c:pt idx="32">
                  <c:v>0</c:v>
                </c:pt>
                <c:pt idx="33">
                  <c:v>361.42</c:v>
                </c:pt>
                <c:pt idx="34">
                  <c:v>0</c:v>
                </c:pt>
                <c:pt idx="35">
                  <c:v>0</c:v>
                </c:pt>
                <c:pt idx="36">
                  <c:v>68019</c:v>
                </c:pt>
                <c:pt idx="37">
                  <c:v>0.55000000000000004</c:v>
                </c:pt>
                <c:pt idx="38">
                  <c:v>3689</c:v>
                </c:pt>
                <c:pt idx="39">
                  <c:v>0</c:v>
                </c:pt>
                <c:pt idx="40">
                  <c:v>309808.33</c:v>
                </c:pt>
                <c:pt idx="41">
                  <c:v>0</c:v>
                </c:pt>
                <c:pt idx="42">
                  <c:v>11885.69</c:v>
                </c:pt>
                <c:pt idx="43">
                  <c:v>0</c:v>
                </c:pt>
                <c:pt idx="44">
                  <c:v>0</c:v>
                </c:pt>
                <c:pt idx="45">
                  <c:v>35.74</c:v>
                </c:pt>
                <c:pt idx="46">
                  <c:v>6517</c:v>
                </c:pt>
                <c:pt idx="47">
                  <c:v>111132</c:v>
                </c:pt>
                <c:pt idx="48">
                  <c:v>0</c:v>
                </c:pt>
                <c:pt idx="49">
                  <c:v>1219</c:v>
                </c:pt>
                <c:pt idx="50">
                  <c:v>0</c:v>
                </c:pt>
                <c:pt idx="51">
                  <c:v>3251.24</c:v>
                </c:pt>
                <c:pt idx="52">
                  <c:v>31541</c:v>
                </c:pt>
                <c:pt idx="53">
                  <c:v>0</c:v>
                </c:pt>
                <c:pt idx="54">
                  <c:v>242</c:v>
                </c:pt>
                <c:pt idx="55">
                  <c:v>0</c:v>
                </c:pt>
                <c:pt idx="56">
                  <c:v>0</c:v>
                </c:pt>
                <c:pt idx="57">
                  <c:v>4451</c:v>
                </c:pt>
                <c:pt idx="58">
                  <c:v>11484.19</c:v>
                </c:pt>
                <c:pt idx="59">
                  <c:v>0</c:v>
                </c:pt>
                <c:pt idx="60">
                  <c:v>3525.4</c:v>
                </c:pt>
                <c:pt idx="61">
                  <c:v>0</c:v>
                </c:pt>
                <c:pt idx="62">
                  <c:v>3875</c:v>
                </c:pt>
                <c:pt idx="63">
                  <c:v>36150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1459</c:v>
                </c:pt>
                <c:pt idx="69">
                  <c:v>0</c:v>
                </c:pt>
                <c:pt idx="70">
                  <c:v>0</c:v>
                </c:pt>
                <c:pt idx="71">
                  <c:v>60488</c:v>
                </c:pt>
                <c:pt idx="72">
                  <c:v>190776</c:v>
                </c:pt>
                <c:pt idx="73">
                  <c:v>14391</c:v>
                </c:pt>
                <c:pt idx="74">
                  <c:v>185466.53</c:v>
                </c:pt>
                <c:pt idx="75">
                  <c:v>73314</c:v>
                </c:pt>
                <c:pt idx="76">
                  <c:v>78972.98</c:v>
                </c:pt>
                <c:pt idx="77">
                  <c:v>0</c:v>
                </c:pt>
                <c:pt idx="78">
                  <c:v>14197</c:v>
                </c:pt>
                <c:pt idx="79">
                  <c:v>0</c:v>
                </c:pt>
                <c:pt idx="80">
                  <c:v>1435.1</c:v>
                </c:pt>
                <c:pt idx="81">
                  <c:v>19591.560000000001</c:v>
                </c:pt>
                <c:pt idx="82">
                  <c:v>178294</c:v>
                </c:pt>
                <c:pt idx="83">
                  <c:v>5379</c:v>
                </c:pt>
                <c:pt idx="84">
                  <c:v>0</c:v>
                </c:pt>
                <c:pt idx="85">
                  <c:v>14977</c:v>
                </c:pt>
                <c:pt idx="86">
                  <c:v>175858.73</c:v>
                </c:pt>
                <c:pt idx="87">
                  <c:v>0</c:v>
                </c:pt>
                <c:pt idx="88">
                  <c:v>90996.72</c:v>
                </c:pt>
                <c:pt idx="89">
                  <c:v>73786.600000000006</c:v>
                </c:pt>
                <c:pt idx="90">
                  <c:v>24446</c:v>
                </c:pt>
                <c:pt idx="91">
                  <c:v>0</c:v>
                </c:pt>
                <c:pt idx="92">
                  <c:v>40001</c:v>
                </c:pt>
                <c:pt idx="93">
                  <c:v>0</c:v>
                </c:pt>
                <c:pt idx="94">
                  <c:v>31965</c:v>
                </c:pt>
                <c:pt idx="95">
                  <c:v>0</c:v>
                </c:pt>
                <c:pt idx="96">
                  <c:v>5</c:v>
                </c:pt>
                <c:pt idx="97">
                  <c:v>0</c:v>
                </c:pt>
                <c:pt idx="98">
                  <c:v>1008</c:v>
                </c:pt>
                <c:pt idx="99">
                  <c:v>42051</c:v>
                </c:pt>
                <c:pt idx="100">
                  <c:v>37522.239999999998</c:v>
                </c:pt>
                <c:pt idx="101">
                  <c:v>0</c:v>
                </c:pt>
                <c:pt idx="102">
                  <c:v>3909</c:v>
                </c:pt>
                <c:pt idx="103">
                  <c:v>88294</c:v>
                </c:pt>
                <c:pt idx="104">
                  <c:v>0</c:v>
                </c:pt>
                <c:pt idx="105">
                  <c:v>18668</c:v>
                </c:pt>
                <c:pt idx="106">
                  <c:v>0</c:v>
                </c:pt>
                <c:pt idx="107">
                  <c:v>24160</c:v>
                </c:pt>
                <c:pt idx="108">
                  <c:v>27592</c:v>
                </c:pt>
                <c:pt idx="109">
                  <c:v>18258</c:v>
                </c:pt>
                <c:pt idx="110">
                  <c:v>1572</c:v>
                </c:pt>
                <c:pt idx="111">
                  <c:v>11229.76</c:v>
                </c:pt>
                <c:pt idx="112">
                  <c:v>30899</c:v>
                </c:pt>
                <c:pt idx="113">
                  <c:v>47503</c:v>
                </c:pt>
                <c:pt idx="114">
                  <c:v>9971</c:v>
                </c:pt>
                <c:pt idx="115">
                  <c:v>37468</c:v>
                </c:pt>
                <c:pt idx="116">
                  <c:v>27980.57</c:v>
                </c:pt>
                <c:pt idx="117">
                  <c:v>32814</c:v>
                </c:pt>
                <c:pt idx="118">
                  <c:v>119659</c:v>
                </c:pt>
                <c:pt idx="119">
                  <c:v>20715</c:v>
                </c:pt>
                <c:pt idx="120">
                  <c:v>55369</c:v>
                </c:pt>
                <c:pt idx="121">
                  <c:v>44087</c:v>
                </c:pt>
                <c:pt idx="122">
                  <c:v>0</c:v>
                </c:pt>
                <c:pt idx="123">
                  <c:v>7876</c:v>
                </c:pt>
                <c:pt idx="124">
                  <c:v>104206</c:v>
                </c:pt>
                <c:pt idx="125">
                  <c:v>8771</c:v>
                </c:pt>
                <c:pt idx="126">
                  <c:v>1</c:v>
                </c:pt>
                <c:pt idx="127">
                  <c:v>6955</c:v>
                </c:pt>
                <c:pt idx="128">
                  <c:v>1871</c:v>
                </c:pt>
                <c:pt idx="129">
                  <c:v>1</c:v>
                </c:pt>
                <c:pt idx="130">
                  <c:v>100433</c:v>
                </c:pt>
                <c:pt idx="131">
                  <c:v>0</c:v>
                </c:pt>
                <c:pt idx="132">
                  <c:v>405095</c:v>
                </c:pt>
                <c:pt idx="133">
                  <c:v>25612</c:v>
                </c:pt>
                <c:pt idx="134">
                  <c:v>46240.66</c:v>
                </c:pt>
                <c:pt idx="135">
                  <c:v>31113</c:v>
                </c:pt>
                <c:pt idx="136">
                  <c:v>1</c:v>
                </c:pt>
                <c:pt idx="137">
                  <c:v>7151</c:v>
                </c:pt>
                <c:pt idx="138">
                  <c:v>6561</c:v>
                </c:pt>
                <c:pt idx="139">
                  <c:v>0</c:v>
                </c:pt>
                <c:pt idx="140">
                  <c:v>1</c:v>
                </c:pt>
                <c:pt idx="141">
                  <c:v>20049</c:v>
                </c:pt>
                <c:pt idx="142">
                  <c:v>217447</c:v>
                </c:pt>
                <c:pt idx="143">
                  <c:v>32735</c:v>
                </c:pt>
                <c:pt idx="144">
                  <c:v>5868</c:v>
                </c:pt>
                <c:pt idx="145">
                  <c:v>9011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8304</c:v>
                </c:pt>
                <c:pt idx="150">
                  <c:v>12849</c:v>
                </c:pt>
                <c:pt idx="151">
                  <c:v>5759</c:v>
                </c:pt>
                <c:pt idx="152">
                  <c:v>0</c:v>
                </c:pt>
                <c:pt idx="153">
                  <c:v>0</c:v>
                </c:pt>
                <c:pt idx="154">
                  <c:v>59476</c:v>
                </c:pt>
                <c:pt idx="155">
                  <c:v>36718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5155.18</c:v>
                </c:pt>
                <c:pt idx="160">
                  <c:v>0</c:v>
                </c:pt>
                <c:pt idx="161">
                  <c:v>227775</c:v>
                </c:pt>
                <c:pt idx="162">
                  <c:v>0</c:v>
                </c:pt>
                <c:pt idx="163">
                  <c:v>20806</c:v>
                </c:pt>
                <c:pt idx="164">
                  <c:v>0</c:v>
                </c:pt>
                <c:pt idx="165">
                  <c:v>59210</c:v>
                </c:pt>
                <c:pt idx="166">
                  <c:v>1</c:v>
                </c:pt>
                <c:pt idx="167">
                  <c:v>7159</c:v>
                </c:pt>
                <c:pt idx="168">
                  <c:v>102352</c:v>
                </c:pt>
                <c:pt idx="169">
                  <c:v>64657</c:v>
                </c:pt>
                <c:pt idx="170">
                  <c:v>6644181.1199999992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8C4-44D0-B368-C79EF6ED34A6}"/>
            </c:ext>
          </c:extLst>
        </c:ser>
        <c:ser>
          <c:idx val="15"/>
          <c:order val="15"/>
          <c:tx>
            <c:strRef>
              <c:f>Data!$V$1:$V$2</c:f>
              <c:strCache>
                <c:ptCount val="2"/>
                <c:pt idx="0">
                  <c:v>Prior Levy Cap Report in Access</c:v>
                </c:pt>
                <c:pt idx="1">
                  <c:v>2022 Applied In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Data!$V$3:$V$173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54217.21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46318.73</c:v>
                </c:pt>
                <c:pt idx="21">
                  <c:v>74504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8165.03</c:v>
                </c:pt>
                <c:pt idx="31">
                  <c:v>0</c:v>
                </c:pt>
                <c:pt idx="32">
                  <c:v>7017.94</c:v>
                </c:pt>
                <c:pt idx="33">
                  <c:v>0</c:v>
                </c:pt>
                <c:pt idx="34">
                  <c:v>28280.92</c:v>
                </c:pt>
                <c:pt idx="35">
                  <c:v>4948.1099999999997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506.81</c:v>
                </c:pt>
                <c:pt idx="40">
                  <c:v>0</c:v>
                </c:pt>
                <c:pt idx="41">
                  <c:v>34259.120000000003</c:v>
                </c:pt>
                <c:pt idx="42">
                  <c:v>0</c:v>
                </c:pt>
                <c:pt idx="43">
                  <c:v>87797</c:v>
                </c:pt>
                <c:pt idx="44">
                  <c:v>1716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22089.09</c:v>
                </c:pt>
                <c:pt idx="51">
                  <c:v>0</c:v>
                </c:pt>
                <c:pt idx="52">
                  <c:v>0</c:v>
                </c:pt>
                <c:pt idx="53">
                  <c:v>52550</c:v>
                </c:pt>
                <c:pt idx="54">
                  <c:v>0</c:v>
                </c:pt>
                <c:pt idx="55">
                  <c:v>0</c:v>
                </c:pt>
                <c:pt idx="56">
                  <c:v>1400</c:v>
                </c:pt>
                <c:pt idx="57">
                  <c:v>0</c:v>
                </c:pt>
                <c:pt idx="58">
                  <c:v>0</c:v>
                </c:pt>
                <c:pt idx="59">
                  <c:v>38530</c:v>
                </c:pt>
                <c:pt idx="60">
                  <c:v>0</c:v>
                </c:pt>
                <c:pt idx="61">
                  <c:v>1147</c:v>
                </c:pt>
                <c:pt idx="62">
                  <c:v>0</c:v>
                </c:pt>
                <c:pt idx="63">
                  <c:v>0</c:v>
                </c:pt>
                <c:pt idx="64">
                  <c:v>3757</c:v>
                </c:pt>
                <c:pt idx="65">
                  <c:v>71773</c:v>
                </c:pt>
                <c:pt idx="66">
                  <c:v>5</c:v>
                </c:pt>
                <c:pt idx="67">
                  <c:v>92817</c:v>
                </c:pt>
                <c:pt idx="68">
                  <c:v>0</c:v>
                </c:pt>
                <c:pt idx="69">
                  <c:v>0</c:v>
                </c:pt>
                <c:pt idx="70">
                  <c:v>25636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6752</c:v>
                </c:pt>
                <c:pt idx="78">
                  <c:v>0</c:v>
                </c:pt>
                <c:pt idx="79">
                  <c:v>1012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406</c:v>
                </c:pt>
                <c:pt idx="85">
                  <c:v>0</c:v>
                </c:pt>
                <c:pt idx="86">
                  <c:v>0</c:v>
                </c:pt>
                <c:pt idx="87">
                  <c:v>16154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8127</c:v>
                </c:pt>
                <c:pt idx="92">
                  <c:v>0</c:v>
                </c:pt>
                <c:pt idx="93">
                  <c:v>20000</c:v>
                </c:pt>
                <c:pt idx="94">
                  <c:v>0</c:v>
                </c:pt>
                <c:pt idx="95">
                  <c:v>3000</c:v>
                </c:pt>
                <c:pt idx="96">
                  <c:v>0</c:v>
                </c:pt>
                <c:pt idx="97">
                  <c:v>1639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51044.07</c:v>
                </c:pt>
                <c:pt idx="105">
                  <c:v>0</c:v>
                </c:pt>
                <c:pt idx="106">
                  <c:v>3243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36000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1637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15268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72702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315967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9400</c:v>
                </c:pt>
                <c:pt idx="154">
                  <c:v>0</c:v>
                </c:pt>
                <c:pt idx="155">
                  <c:v>0</c:v>
                </c:pt>
                <c:pt idx="156">
                  <c:v>292386.23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29960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16428</c:v>
                </c:pt>
                <c:pt idx="168">
                  <c:v>0</c:v>
                </c:pt>
                <c:pt idx="169">
                  <c:v>0</c:v>
                </c:pt>
                <c:pt idx="170">
                  <c:v>1558560.2599999998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8C4-44D0-B368-C79EF6ED34A6}"/>
            </c:ext>
          </c:extLst>
        </c:ser>
        <c:ser>
          <c:idx val="16"/>
          <c:order val="16"/>
          <c:tx>
            <c:strRef>
              <c:f>Data!$W$1:$W$2</c:f>
              <c:strCache>
                <c:ptCount val="2"/>
                <c:pt idx="0">
                  <c:v>Prior Levy Cap Report in Access</c:v>
                </c:pt>
                <c:pt idx="1">
                  <c:v>2022 Used From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Data!$W$3:$W$173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11738.92</c:v>
                </c:pt>
                <c:pt idx="2">
                  <c:v>0</c:v>
                </c:pt>
                <c:pt idx="3">
                  <c:v>0</c:v>
                </c:pt>
                <c:pt idx="4">
                  <c:v>121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69255.009999999995</c:v>
                </c:pt>
                <c:pt idx="9">
                  <c:v>0</c:v>
                </c:pt>
                <c:pt idx="10">
                  <c:v>0</c:v>
                </c:pt>
                <c:pt idx="11">
                  <c:v>1308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16121.96</c:v>
                </c:pt>
                <c:pt idx="18">
                  <c:v>6118</c:v>
                </c:pt>
                <c:pt idx="19">
                  <c:v>651552.66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496.29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117752.64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6517</c:v>
                </c:pt>
                <c:pt idx="47">
                  <c:v>95616.03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4451</c:v>
                </c:pt>
                <c:pt idx="58">
                  <c:v>11484</c:v>
                </c:pt>
                <c:pt idx="59">
                  <c:v>0</c:v>
                </c:pt>
                <c:pt idx="60">
                  <c:v>3525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1459</c:v>
                </c:pt>
                <c:pt idx="69">
                  <c:v>0</c:v>
                </c:pt>
                <c:pt idx="70">
                  <c:v>0</c:v>
                </c:pt>
                <c:pt idx="71">
                  <c:v>60488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73314</c:v>
                </c:pt>
                <c:pt idx="76">
                  <c:v>78973</c:v>
                </c:pt>
                <c:pt idx="77">
                  <c:v>0</c:v>
                </c:pt>
                <c:pt idx="78">
                  <c:v>14197</c:v>
                </c:pt>
                <c:pt idx="79">
                  <c:v>0</c:v>
                </c:pt>
                <c:pt idx="80">
                  <c:v>1435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14977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34351</c:v>
                </c:pt>
                <c:pt idx="93">
                  <c:v>0</c:v>
                </c:pt>
                <c:pt idx="94">
                  <c:v>31965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0.55000000000000004</c:v>
                </c:pt>
                <c:pt idx="99">
                  <c:v>0</c:v>
                </c:pt>
                <c:pt idx="100">
                  <c:v>34589.43</c:v>
                </c:pt>
                <c:pt idx="101">
                  <c:v>0</c:v>
                </c:pt>
                <c:pt idx="102">
                  <c:v>110.12</c:v>
                </c:pt>
                <c:pt idx="103">
                  <c:v>88294</c:v>
                </c:pt>
                <c:pt idx="104">
                  <c:v>0</c:v>
                </c:pt>
                <c:pt idx="105">
                  <c:v>18668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18258</c:v>
                </c:pt>
                <c:pt idx="110">
                  <c:v>1572</c:v>
                </c:pt>
                <c:pt idx="111">
                  <c:v>0</c:v>
                </c:pt>
                <c:pt idx="112">
                  <c:v>0</c:v>
                </c:pt>
                <c:pt idx="113">
                  <c:v>40003.230000000003</c:v>
                </c:pt>
                <c:pt idx="114">
                  <c:v>9909</c:v>
                </c:pt>
                <c:pt idx="115">
                  <c:v>37468</c:v>
                </c:pt>
                <c:pt idx="116">
                  <c:v>21309.360000000001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55368.14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104206</c:v>
                </c:pt>
                <c:pt idx="125">
                  <c:v>0</c:v>
                </c:pt>
                <c:pt idx="126">
                  <c:v>1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1344</c:v>
                </c:pt>
                <c:pt idx="131">
                  <c:v>0</c:v>
                </c:pt>
                <c:pt idx="132">
                  <c:v>0</c:v>
                </c:pt>
                <c:pt idx="133">
                  <c:v>25612</c:v>
                </c:pt>
                <c:pt idx="134">
                  <c:v>0</c:v>
                </c:pt>
                <c:pt idx="135">
                  <c:v>0</c:v>
                </c:pt>
                <c:pt idx="136">
                  <c:v>1</c:v>
                </c:pt>
                <c:pt idx="137">
                  <c:v>0</c:v>
                </c:pt>
                <c:pt idx="138">
                  <c:v>4820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6555.84</c:v>
                </c:pt>
                <c:pt idx="143">
                  <c:v>0</c:v>
                </c:pt>
                <c:pt idx="144">
                  <c:v>5868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12849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59429</c:v>
                </c:pt>
                <c:pt idx="155">
                  <c:v>36330.229999999996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227775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7159</c:v>
                </c:pt>
                <c:pt idx="168">
                  <c:v>98895.13</c:v>
                </c:pt>
                <c:pt idx="169">
                  <c:v>0</c:v>
                </c:pt>
                <c:pt idx="170">
                  <c:v>2223613.54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8C4-44D0-B368-C79EF6ED34A6}"/>
            </c:ext>
          </c:extLst>
        </c:ser>
        <c:ser>
          <c:idx val="17"/>
          <c:order val="17"/>
          <c:tx>
            <c:strRef>
              <c:f>Data!$X$1:$X$2</c:f>
              <c:strCache>
                <c:ptCount val="2"/>
                <c:pt idx="0">
                  <c:v>Prior Levy Cap Report in Access</c:v>
                </c:pt>
                <c:pt idx="1">
                  <c:v>2022 Expired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Data!$X$3:$X$173</c:f>
              <c:numCache>
                <c:formatCode>_(* #,##0_);_(* \(#,##0\);_(* "-"??_);_(@_)</c:formatCode>
                <c:ptCount val="171"/>
                <c:pt idx="0">
                  <c:v>9655</c:v>
                </c:pt>
                <c:pt idx="1">
                  <c:v>39323.08</c:v>
                </c:pt>
                <c:pt idx="2">
                  <c:v>0</c:v>
                </c:pt>
                <c:pt idx="3">
                  <c:v>14932</c:v>
                </c:pt>
                <c:pt idx="4">
                  <c:v>0</c:v>
                </c:pt>
                <c:pt idx="5">
                  <c:v>0</c:v>
                </c:pt>
                <c:pt idx="6">
                  <c:v>61516</c:v>
                </c:pt>
                <c:pt idx="7">
                  <c:v>46077</c:v>
                </c:pt>
                <c:pt idx="8">
                  <c:v>53251</c:v>
                </c:pt>
                <c:pt idx="9">
                  <c:v>0</c:v>
                </c:pt>
                <c:pt idx="10">
                  <c:v>10000</c:v>
                </c:pt>
                <c:pt idx="11">
                  <c:v>0</c:v>
                </c:pt>
                <c:pt idx="12">
                  <c:v>38208</c:v>
                </c:pt>
                <c:pt idx="13">
                  <c:v>0</c:v>
                </c:pt>
                <c:pt idx="14">
                  <c:v>21456</c:v>
                </c:pt>
                <c:pt idx="15">
                  <c:v>8163</c:v>
                </c:pt>
                <c:pt idx="16">
                  <c:v>0</c:v>
                </c:pt>
                <c:pt idx="17">
                  <c:v>20821.04</c:v>
                </c:pt>
                <c:pt idx="18">
                  <c:v>0</c:v>
                </c:pt>
                <c:pt idx="19">
                  <c:v>1281059</c:v>
                </c:pt>
                <c:pt idx="20">
                  <c:v>0</c:v>
                </c:pt>
                <c:pt idx="21">
                  <c:v>0</c:v>
                </c:pt>
                <c:pt idx="22">
                  <c:v>520</c:v>
                </c:pt>
                <c:pt idx="23">
                  <c:v>1076</c:v>
                </c:pt>
                <c:pt idx="24">
                  <c:v>8218</c:v>
                </c:pt>
                <c:pt idx="25">
                  <c:v>21624</c:v>
                </c:pt>
                <c:pt idx="26">
                  <c:v>14150</c:v>
                </c:pt>
                <c:pt idx="27">
                  <c:v>2594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3888</c:v>
                </c:pt>
                <c:pt idx="32">
                  <c:v>0</c:v>
                </c:pt>
                <c:pt idx="33">
                  <c:v>361</c:v>
                </c:pt>
                <c:pt idx="34">
                  <c:v>0</c:v>
                </c:pt>
                <c:pt idx="35">
                  <c:v>0</c:v>
                </c:pt>
                <c:pt idx="36">
                  <c:v>68019</c:v>
                </c:pt>
                <c:pt idx="37">
                  <c:v>1</c:v>
                </c:pt>
                <c:pt idx="38">
                  <c:v>3689</c:v>
                </c:pt>
                <c:pt idx="39">
                  <c:v>0</c:v>
                </c:pt>
                <c:pt idx="40">
                  <c:v>192056</c:v>
                </c:pt>
                <c:pt idx="41">
                  <c:v>0</c:v>
                </c:pt>
                <c:pt idx="42">
                  <c:v>11886</c:v>
                </c:pt>
                <c:pt idx="43">
                  <c:v>0</c:v>
                </c:pt>
                <c:pt idx="44">
                  <c:v>0</c:v>
                </c:pt>
                <c:pt idx="45">
                  <c:v>36</c:v>
                </c:pt>
                <c:pt idx="46">
                  <c:v>0</c:v>
                </c:pt>
                <c:pt idx="47">
                  <c:v>15516</c:v>
                </c:pt>
                <c:pt idx="48">
                  <c:v>0</c:v>
                </c:pt>
                <c:pt idx="49">
                  <c:v>1219</c:v>
                </c:pt>
                <c:pt idx="50">
                  <c:v>0</c:v>
                </c:pt>
                <c:pt idx="51">
                  <c:v>3251</c:v>
                </c:pt>
                <c:pt idx="52">
                  <c:v>31541</c:v>
                </c:pt>
                <c:pt idx="53">
                  <c:v>0</c:v>
                </c:pt>
                <c:pt idx="54">
                  <c:v>242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3875</c:v>
                </c:pt>
                <c:pt idx="63">
                  <c:v>36150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190776</c:v>
                </c:pt>
                <c:pt idx="73">
                  <c:v>14391</c:v>
                </c:pt>
                <c:pt idx="74">
                  <c:v>185467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19592</c:v>
                </c:pt>
                <c:pt idx="82">
                  <c:v>178294</c:v>
                </c:pt>
                <c:pt idx="83">
                  <c:v>5379</c:v>
                </c:pt>
                <c:pt idx="84">
                  <c:v>0</c:v>
                </c:pt>
                <c:pt idx="85">
                  <c:v>0</c:v>
                </c:pt>
                <c:pt idx="86">
                  <c:v>175859</c:v>
                </c:pt>
                <c:pt idx="87">
                  <c:v>0</c:v>
                </c:pt>
                <c:pt idx="88">
                  <c:v>90997</c:v>
                </c:pt>
                <c:pt idx="89">
                  <c:v>73787</c:v>
                </c:pt>
                <c:pt idx="90">
                  <c:v>24446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5</c:v>
                </c:pt>
                <c:pt idx="97">
                  <c:v>0</c:v>
                </c:pt>
                <c:pt idx="98">
                  <c:v>1007</c:v>
                </c:pt>
                <c:pt idx="99">
                  <c:v>42051</c:v>
                </c:pt>
                <c:pt idx="100">
                  <c:v>2932.57</c:v>
                </c:pt>
                <c:pt idx="101">
                  <c:v>0</c:v>
                </c:pt>
                <c:pt idx="102">
                  <c:v>3799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24160</c:v>
                </c:pt>
                <c:pt idx="108">
                  <c:v>27592</c:v>
                </c:pt>
                <c:pt idx="109">
                  <c:v>0</c:v>
                </c:pt>
                <c:pt idx="110">
                  <c:v>0</c:v>
                </c:pt>
                <c:pt idx="111">
                  <c:v>11230</c:v>
                </c:pt>
                <c:pt idx="112">
                  <c:v>30899</c:v>
                </c:pt>
                <c:pt idx="113">
                  <c:v>7499.77</c:v>
                </c:pt>
                <c:pt idx="114">
                  <c:v>0</c:v>
                </c:pt>
                <c:pt idx="115">
                  <c:v>0</c:v>
                </c:pt>
                <c:pt idx="116">
                  <c:v>6671.64</c:v>
                </c:pt>
                <c:pt idx="117">
                  <c:v>32814</c:v>
                </c:pt>
                <c:pt idx="118">
                  <c:v>119659</c:v>
                </c:pt>
                <c:pt idx="119">
                  <c:v>20715</c:v>
                </c:pt>
                <c:pt idx="120">
                  <c:v>0.86</c:v>
                </c:pt>
                <c:pt idx="121">
                  <c:v>44087</c:v>
                </c:pt>
                <c:pt idx="122">
                  <c:v>0</c:v>
                </c:pt>
                <c:pt idx="123">
                  <c:v>7876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6955</c:v>
                </c:pt>
                <c:pt idx="128">
                  <c:v>1871</c:v>
                </c:pt>
                <c:pt idx="129">
                  <c:v>1</c:v>
                </c:pt>
                <c:pt idx="130">
                  <c:v>99089</c:v>
                </c:pt>
                <c:pt idx="131">
                  <c:v>0</c:v>
                </c:pt>
                <c:pt idx="132">
                  <c:v>405095</c:v>
                </c:pt>
                <c:pt idx="133">
                  <c:v>0</c:v>
                </c:pt>
                <c:pt idx="134">
                  <c:v>46241</c:v>
                </c:pt>
                <c:pt idx="135">
                  <c:v>31113</c:v>
                </c:pt>
                <c:pt idx="136">
                  <c:v>0</c:v>
                </c:pt>
                <c:pt idx="137">
                  <c:v>7151</c:v>
                </c:pt>
                <c:pt idx="138">
                  <c:v>1741</c:v>
                </c:pt>
                <c:pt idx="139">
                  <c:v>0</c:v>
                </c:pt>
                <c:pt idx="140">
                  <c:v>0</c:v>
                </c:pt>
                <c:pt idx="141">
                  <c:v>20049</c:v>
                </c:pt>
                <c:pt idx="142">
                  <c:v>210891.16</c:v>
                </c:pt>
                <c:pt idx="143">
                  <c:v>32735</c:v>
                </c:pt>
                <c:pt idx="144">
                  <c:v>0</c:v>
                </c:pt>
                <c:pt idx="145">
                  <c:v>9011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8304</c:v>
                </c:pt>
                <c:pt idx="150">
                  <c:v>0</c:v>
                </c:pt>
                <c:pt idx="151">
                  <c:v>5759</c:v>
                </c:pt>
                <c:pt idx="152">
                  <c:v>0</c:v>
                </c:pt>
                <c:pt idx="153">
                  <c:v>0</c:v>
                </c:pt>
                <c:pt idx="154">
                  <c:v>47</c:v>
                </c:pt>
                <c:pt idx="155">
                  <c:v>388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5155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20806.599999999999</c:v>
                </c:pt>
                <c:pt idx="164">
                  <c:v>0</c:v>
                </c:pt>
                <c:pt idx="165">
                  <c:v>59210</c:v>
                </c:pt>
                <c:pt idx="166">
                  <c:v>1</c:v>
                </c:pt>
                <c:pt idx="167">
                  <c:v>0</c:v>
                </c:pt>
                <c:pt idx="168">
                  <c:v>3456.87</c:v>
                </c:pt>
                <c:pt idx="169">
                  <c:v>64657</c:v>
                </c:pt>
                <c:pt idx="170">
                  <c:v>4406087.59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8C4-44D0-B368-C79EF6ED34A6}"/>
            </c:ext>
          </c:extLst>
        </c:ser>
        <c:ser>
          <c:idx val="18"/>
          <c:order val="18"/>
          <c:tx>
            <c:strRef>
              <c:f>Data!$Y$1:$Y$2</c:f>
              <c:strCache>
                <c:ptCount val="2"/>
                <c:pt idx="0">
                  <c:v>Prior Levy Cap Report in Access</c:v>
                </c:pt>
                <c:pt idx="1">
                  <c:v>2021 Allowable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Data!$Y$3:$Y$173</c:f>
              <c:numCache>
                <c:formatCode>_(* #,##0_);_(* \(#,##0\);_(* "-"??_);_(@_)</c:formatCode>
                <c:ptCount val="171"/>
                <c:pt idx="0">
                  <c:v>5070</c:v>
                </c:pt>
                <c:pt idx="1">
                  <c:v>26174</c:v>
                </c:pt>
                <c:pt idx="2">
                  <c:v>52318</c:v>
                </c:pt>
                <c:pt idx="3">
                  <c:v>55</c:v>
                </c:pt>
                <c:pt idx="4">
                  <c:v>0</c:v>
                </c:pt>
                <c:pt idx="5">
                  <c:v>0</c:v>
                </c:pt>
                <c:pt idx="6">
                  <c:v>51751</c:v>
                </c:pt>
                <c:pt idx="7">
                  <c:v>163356</c:v>
                </c:pt>
                <c:pt idx="8">
                  <c:v>14682</c:v>
                </c:pt>
                <c:pt idx="9">
                  <c:v>0</c:v>
                </c:pt>
                <c:pt idx="10">
                  <c:v>0</c:v>
                </c:pt>
                <c:pt idx="11">
                  <c:v>79699</c:v>
                </c:pt>
                <c:pt idx="12">
                  <c:v>0</c:v>
                </c:pt>
                <c:pt idx="13">
                  <c:v>5489</c:v>
                </c:pt>
                <c:pt idx="14">
                  <c:v>622</c:v>
                </c:pt>
                <c:pt idx="15">
                  <c:v>6201</c:v>
                </c:pt>
                <c:pt idx="16">
                  <c:v>0</c:v>
                </c:pt>
                <c:pt idx="17">
                  <c:v>55</c:v>
                </c:pt>
                <c:pt idx="18">
                  <c:v>2676</c:v>
                </c:pt>
                <c:pt idx="19">
                  <c:v>522029</c:v>
                </c:pt>
                <c:pt idx="20">
                  <c:v>46971</c:v>
                </c:pt>
                <c:pt idx="21">
                  <c:v>38968</c:v>
                </c:pt>
                <c:pt idx="22">
                  <c:v>17</c:v>
                </c:pt>
                <c:pt idx="23">
                  <c:v>4769</c:v>
                </c:pt>
                <c:pt idx="24">
                  <c:v>6563</c:v>
                </c:pt>
                <c:pt idx="25">
                  <c:v>14421</c:v>
                </c:pt>
                <c:pt idx="26">
                  <c:v>83182</c:v>
                </c:pt>
                <c:pt idx="27">
                  <c:v>3861</c:v>
                </c:pt>
                <c:pt idx="28">
                  <c:v>6999</c:v>
                </c:pt>
                <c:pt idx="29">
                  <c:v>0</c:v>
                </c:pt>
                <c:pt idx="30">
                  <c:v>187677</c:v>
                </c:pt>
                <c:pt idx="31">
                  <c:v>3831</c:v>
                </c:pt>
                <c:pt idx="32">
                  <c:v>4123</c:v>
                </c:pt>
                <c:pt idx="33">
                  <c:v>708</c:v>
                </c:pt>
                <c:pt idx="34">
                  <c:v>0</c:v>
                </c:pt>
                <c:pt idx="35">
                  <c:v>126684</c:v>
                </c:pt>
                <c:pt idx="36">
                  <c:v>19091</c:v>
                </c:pt>
                <c:pt idx="37">
                  <c:v>476</c:v>
                </c:pt>
                <c:pt idx="38">
                  <c:v>462</c:v>
                </c:pt>
                <c:pt idx="39">
                  <c:v>80239</c:v>
                </c:pt>
                <c:pt idx="40">
                  <c:v>0</c:v>
                </c:pt>
                <c:pt idx="41">
                  <c:v>32673</c:v>
                </c:pt>
                <c:pt idx="42">
                  <c:v>8010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6731</c:v>
                </c:pt>
                <c:pt idx="47">
                  <c:v>74275</c:v>
                </c:pt>
                <c:pt idx="48">
                  <c:v>86</c:v>
                </c:pt>
                <c:pt idx="49">
                  <c:v>0</c:v>
                </c:pt>
                <c:pt idx="50">
                  <c:v>17814</c:v>
                </c:pt>
                <c:pt idx="51">
                  <c:v>19192</c:v>
                </c:pt>
                <c:pt idx="52">
                  <c:v>214605</c:v>
                </c:pt>
                <c:pt idx="53">
                  <c:v>0</c:v>
                </c:pt>
                <c:pt idx="54">
                  <c:v>326</c:v>
                </c:pt>
                <c:pt idx="55">
                  <c:v>97975</c:v>
                </c:pt>
                <c:pt idx="56">
                  <c:v>0</c:v>
                </c:pt>
                <c:pt idx="57">
                  <c:v>0</c:v>
                </c:pt>
                <c:pt idx="58">
                  <c:v>27035</c:v>
                </c:pt>
                <c:pt idx="59">
                  <c:v>0</c:v>
                </c:pt>
                <c:pt idx="60">
                  <c:v>0</c:v>
                </c:pt>
                <c:pt idx="61">
                  <c:v>1147</c:v>
                </c:pt>
                <c:pt idx="62">
                  <c:v>2989</c:v>
                </c:pt>
                <c:pt idx="63">
                  <c:v>139436</c:v>
                </c:pt>
                <c:pt idx="64">
                  <c:v>0</c:v>
                </c:pt>
                <c:pt idx="65">
                  <c:v>128</c:v>
                </c:pt>
                <c:pt idx="66">
                  <c:v>1</c:v>
                </c:pt>
                <c:pt idx="67">
                  <c:v>0</c:v>
                </c:pt>
                <c:pt idx="68">
                  <c:v>41</c:v>
                </c:pt>
                <c:pt idx="69">
                  <c:v>0</c:v>
                </c:pt>
                <c:pt idx="70">
                  <c:v>0</c:v>
                </c:pt>
                <c:pt idx="71">
                  <c:v>842</c:v>
                </c:pt>
                <c:pt idx="72">
                  <c:v>175911</c:v>
                </c:pt>
                <c:pt idx="73">
                  <c:v>2234</c:v>
                </c:pt>
                <c:pt idx="74">
                  <c:v>147908</c:v>
                </c:pt>
                <c:pt idx="75">
                  <c:v>67212</c:v>
                </c:pt>
                <c:pt idx="76">
                  <c:v>39594</c:v>
                </c:pt>
                <c:pt idx="77">
                  <c:v>0</c:v>
                </c:pt>
                <c:pt idx="78">
                  <c:v>3282</c:v>
                </c:pt>
                <c:pt idx="79">
                  <c:v>1012</c:v>
                </c:pt>
                <c:pt idx="80">
                  <c:v>0</c:v>
                </c:pt>
                <c:pt idx="81">
                  <c:v>28458</c:v>
                </c:pt>
                <c:pt idx="82">
                  <c:v>0</c:v>
                </c:pt>
                <c:pt idx="83">
                  <c:v>2038</c:v>
                </c:pt>
                <c:pt idx="84">
                  <c:v>6455</c:v>
                </c:pt>
                <c:pt idx="85">
                  <c:v>59780</c:v>
                </c:pt>
                <c:pt idx="86">
                  <c:v>20768</c:v>
                </c:pt>
                <c:pt idx="87">
                  <c:v>19196</c:v>
                </c:pt>
                <c:pt idx="88">
                  <c:v>23475</c:v>
                </c:pt>
                <c:pt idx="89">
                  <c:v>77429</c:v>
                </c:pt>
                <c:pt idx="90">
                  <c:v>14937</c:v>
                </c:pt>
                <c:pt idx="91">
                  <c:v>11891</c:v>
                </c:pt>
                <c:pt idx="92">
                  <c:v>0</c:v>
                </c:pt>
                <c:pt idx="93">
                  <c:v>2530</c:v>
                </c:pt>
                <c:pt idx="94">
                  <c:v>0</c:v>
                </c:pt>
                <c:pt idx="95">
                  <c:v>3001</c:v>
                </c:pt>
                <c:pt idx="96">
                  <c:v>0</c:v>
                </c:pt>
                <c:pt idx="97">
                  <c:v>23</c:v>
                </c:pt>
                <c:pt idx="98">
                  <c:v>4799</c:v>
                </c:pt>
                <c:pt idx="99">
                  <c:v>91557</c:v>
                </c:pt>
                <c:pt idx="100">
                  <c:v>19050</c:v>
                </c:pt>
                <c:pt idx="101">
                  <c:v>25000</c:v>
                </c:pt>
                <c:pt idx="102">
                  <c:v>0</c:v>
                </c:pt>
                <c:pt idx="103">
                  <c:v>32237</c:v>
                </c:pt>
                <c:pt idx="104">
                  <c:v>125277</c:v>
                </c:pt>
                <c:pt idx="105">
                  <c:v>196203</c:v>
                </c:pt>
                <c:pt idx="106">
                  <c:v>25717</c:v>
                </c:pt>
                <c:pt idx="107">
                  <c:v>18444</c:v>
                </c:pt>
                <c:pt idx="108">
                  <c:v>22888</c:v>
                </c:pt>
                <c:pt idx="109">
                  <c:v>0</c:v>
                </c:pt>
                <c:pt idx="110">
                  <c:v>307769</c:v>
                </c:pt>
                <c:pt idx="111">
                  <c:v>20524</c:v>
                </c:pt>
                <c:pt idx="112">
                  <c:v>64907</c:v>
                </c:pt>
                <c:pt idx="113">
                  <c:v>553532</c:v>
                </c:pt>
                <c:pt idx="114">
                  <c:v>0</c:v>
                </c:pt>
                <c:pt idx="115">
                  <c:v>0</c:v>
                </c:pt>
                <c:pt idx="116">
                  <c:v>11776</c:v>
                </c:pt>
                <c:pt idx="117">
                  <c:v>47394</c:v>
                </c:pt>
                <c:pt idx="118">
                  <c:v>224423</c:v>
                </c:pt>
                <c:pt idx="119">
                  <c:v>88125</c:v>
                </c:pt>
                <c:pt idx="120">
                  <c:v>18405</c:v>
                </c:pt>
                <c:pt idx="121">
                  <c:v>50318</c:v>
                </c:pt>
                <c:pt idx="122">
                  <c:v>40000</c:v>
                </c:pt>
                <c:pt idx="123">
                  <c:v>2346</c:v>
                </c:pt>
                <c:pt idx="124">
                  <c:v>5230</c:v>
                </c:pt>
                <c:pt idx="125">
                  <c:v>67790</c:v>
                </c:pt>
                <c:pt idx="126">
                  <c:v>177</c:v>
                </c:pt>
                <c:pt idx="127">
                  <c:v>5350</c:v>
                </c:pt>
                <c:pt idx="128">
                  <c:v>3481</c:v>
                </c:pt>
                <c:pt idx="129">
                  <c:v>0</c:v>
                </c:pt>
                <c:pt idx="130">
                  <c:v>26105</c:v>
                </c:pt>
                <c:pt idx="131">
                  <c:v>38707</c:v>
                </c:pt>
                <c:pt idx="132">
                  <c:v>37610</c:v>
                </c:pt>
                <c:pt idx="133">
                  <c:v>10509</c:v>
                </c:pt>
                <c:pt idx="134">
                  <c:v>4807</c:v>
                </c:pt>
                <c:pt idx="135">
                  <c:v>4246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78943</c:v>
                </c:pt>
                <c:pt idx="140">
                  <c:v>0</c:v>
                </c:pt>
                <c:pt idx="141">
                  <c:v>9498</c:v>
                </c:pt>
                <c:pt idx="142">
                  <c:v>15181</c:v>
                </c:pt>
                <c:pt idx="143">
                  <c:v>33377</c:v>
                </c:pt>
                <c:pt idx="144">
                  <c:v>9599</c:v>
                </c:pt>
                <c:pt idx="145">
                  <c:v>73927</c:v>
                </c:pt>
                <c:pt idx="146">
                  <c:v>2119</c:v>
                </c:pt>
                <c:pt idx="147">
                  <c:v>199271</c:v>
                </c:pt>
                <c:pt idx="148">
                  <c:v>84881</c:v>
                </c:pt>
                <c:pt idx="149">
                  <c:v>8356</c:v>
                </c:pt>
                <c:pt idx="150">
                  <c:v>15298</c:v>
                </c:pt>
                <c:pt idx="151">
                  <c:v>1522</c:v>
                </c:pt>
                <c:pt idx="152">
                  <c:v>841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220583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11367</c:v>
                </c:pt>
                <c:pt idx="162">
                  <c:v>0</c:v>
                </c:pt>
                <c:pt idx="163">
                  <c:v>1008405</c:v>
                </c:pt>
                <c:pt idx="164">
                  <c:v>0</c:v>
                </c:pt>
                <c:pt idx="165">
                  <c:v>58000</c:v>
                </c:pt>
                <c:pt idx="166">
                  <c:v>2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6935534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8C4-44D0-B368-C79EF6ED34A6}"/>
            </c:ext>
          </c:extLst>
        </c:ser>
        <c:ser>
          <c:idx val="19"/>
          <c:order val="19"/>
          <c:tx>
            <c:strRef>
              <c:f>Data!$Z$1:$Z$2</c:f>
              <c:strCache>
                <c:ptCount val="2"/>
                <c:pt idx="0">
                  <c:v>Prior Levy Cap Report in Access</c:v>
                </c:pt>
                <c:pt idx="1">
                  <c:v>2021 Applied In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Data!$Z$3:$Z$173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95696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3974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348936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13610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26524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488740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8C4-44D0-B368-C79EF6ED34A6}"/>
            </c:ext>
          </c:extLst>
        </c:ser>
        <c:ser>
          <c:idx val="20"/>
          <c:order val="20"/>
          <c:tx>
            <c:strRef>
              <c:f>Data!$AA$1:$AA$2</c:f>
              <c:strCache>
                <c:ptCount val="2"/>
                <c:pt idx="0">
                  <c:v>Prior Levy Cap Report in Access</c:v>
                </c:pt>
                <c:pt idx="1">
                  <c:v>2021 Used From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Data!$AA$3:$AA$173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52318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14145.23</c:v>
                </c:pt>
                <c:pt idx="8">
                  <c:v>3185.97</c:v>
                </c:pt>
                <c:pt idx="9">
                  <c:v>0</c:v>
                </c:pt>
                <c:pt idx="10">
                  <c:v>0</c:v>
                </c:pt>
                <c:pt idx="11">
                  <c:v>79699</c:v>
                </c:pt>
                <c:pt idx="12">
                  <c:v>0</c:v>
                </c:pt>
                <c:pt idx="13">
                  <c:v>5489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55</c:v>
                </c:pt>
                <c:pt idx="18">
                  <c:v>0</c:v>
                </c:pt>
                <c:pt idx="19">
                  <c:v>522029</c:v>
                </c:pt>
                <c:pt idx="20">
                  <c:v>46971</c:v>
                </c:pt>
                <c:pt idx="21">
                  <c:v>32165</c:v>
                </c:pt>
                <c:pt idx="22">
                  <c:v>0</c:v>
                </c:pt>
                <c:pt idx="23">
                  <c:v>0</c:v>
                </c:pt>
                <c:pt idx="24">
                  <c:v>6563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6999.45</c:v>
                </c:pt>
                <c:pt idx="29">
                  <c:v>0</c:v>
                </c:pt>
                <c:pt idx="30">
                  <c:v>187673.59</c:v>
                </c:pt>
                <c:pt idx="31">
                  <c:v>0</c:v>
                </c:pt>
                <c:pt idx="32">
                  <c:v>4122.9399999999996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28261.68</c:v>
                </c:pt>
                <c:pt idx="40">
                  <c:v>0</c:v>
                </c:pt>
                <c:pt idx="41">
                  <c:v>32673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6731</c:v>
                </c:pt>
                <c:pt idx="47">
                  <c:v>74275</c:v>
                </c:pt>
                <c:pt idx="48">
                  <c:v>0</c:v>
                </c:pt>
                <c:pt idx="49">
                  <c:v>0</c:v>
                </c:pt>
                <c:pt idx="50">
                  <c:v>16540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1147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128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842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67212</c:v>
                </c:pt>
                <c:pt idx="76">
                  <c:v>39594</c:v>
                </c:pt>
                <c:pt idx="77">
                  <c:v>0</c:v>
                </c:pt>
                <c:pt idx="78">
                  <c:v>0</c:v>
                </c:pt>
                <c:pt idx="79">
                  <c:v>1012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7747.12</c:v>
                </c:pt>
                <c:pt idx="90">
                  <c:v>0</c:v>
                </c:pt>
                <c:pt idx="91">
                  <c:v>11891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4799.45</c:v>
                </c:pt>
                <c:pt idx="99">
                  <c:v>0</c:v>
                </c:pt>
                <c:pt idx="100">
                  <c:v>19050</c:v>
                </c:pt>
                <c:pt idx="101">
                  <c:v>0</c:v>
                </c:pt>
                <c:pt idx="102">
                  <c:v>0</c:v>
                </c:pt>
                <c:pt idx="103">
                  <c:v>32237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117019.12</c:v>
                </c:pt>
                <c:pt idx="114">
                  <c:v>0</c:v>
                </c:pt>
                <c:pt idx="115">
                  <c:v>0</c:v>
                </c:pt>
                <c:pt idx="116">
                  <c:v>11776</c:v>
                </c:pt>
                <c:pt idx="117">
                  <c:v>0</c:v>
                </c:pt>
                <c:pt idx="118">
                  <c:v>41113.870000000003</c:v>
                </c:pt>
                <c:pt idx="119">
                  <c:v>0</c:v>
                </c:pt>
                <c:pt idx="120">
                  <c:v>18405</c:v>
                </c:pt>
                <c:pt idx="121">
                  <c:v>0</c:v>
                </c:pt>
                <c:pt idx="122">
                  <c:v>40000</c:v>
                </c:pt>
                <c:pt idx="123">
                  <c:v>0</c:v>
                </c:pt>
                <c:pt idx="124">
                  <c:v>5230</c:v>
                </c:pt>
                <c:pt idx="125">
                  <c:v>0</c:v>
                </c:pt>
                <c:pt idx="126">
                  <c:v>177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4692.3100000000004</c:v>
                </c:pt>
                <c:pt idx="131">
                  <c:v>38707</c:v>
                </c:pt>
                <c:pt idx="132">
                  <c:v>0</c:v>
                </c:pt>
                <c:pt idx="133">
                  <c:v>10509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78880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16049.27</c:v>
                </c:pt>
                <c:pt idx="144">
                  <c:v>9599</c:v>
                </c:pt>
                <c:pt idx="145">
                  <c:v>0</c:v>
                </c:pt>
                <c:pt idx="146">
                  <c:v>2119</c:v>
                </c:pt>
                <c:pt idx="147">
                  <c:v>0</c:v>
                </c:pt>
                <c:pt idx="148">
                  <c:v>84881</c:v>
                </c:pt>
                <c:pt idx="149">
                  <c:v>0</c:v>
                </c:pt>
                <c:pt idx="150">
                  <c:v>1830.47</c:v>
                </c:pt>
                <c:pt idx="151">
                  <c:v>0</c:v>
                </c:pt>
                <c:pt idx="152">
                  <c:v>841</c:v>
                </c:pt>
                <c:pt idx="153">
                  <c:v>0</c:v>
                </c:pt>
                <c:pt idx="154">
                  <c:v>1</c:v>
                </c:pt>
                <c:pt idx="155">
                  <c:v>0</c:v>
                </c:pt>
                <c:pt idx="156">
                  <c:v>216370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11367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29226.22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2044349.69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C4-44D0-B368-C79EF6ED34A6}"/>
            </c:ext>
          </c:extLst>
        </c:ser>
        <c:ser>
          <c:idx val="21"/>
          <c:order val="21"/>
          <c:tx>
            <c:strRef>
              <c:f>Data!$AB$1:$AB$2</c:f>
              <c:strCache>
                <c:ptCount val="2"/>
                <c:pt idx="0">
                  <c:v>Prior Levy Cap Report in Access</c:v>
                </c:pt>
                <c:pt idx="1">
                  <c:v>2021 Expired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Data!$AB$3:$AB$173</c:f>
              <c:numCache>
                <c:formatCode>_(* #,##0_);_(* \(#,##0\);_(* "-"??_);_(@_)</c:formatCode>
                <c:ptCount val="171"/>
                <c:pt idx="0">
                  <c:v>5070</c:v>
                </c:pt>
                <c:pt idx="1">
                  <c:v>26174</c:v>
                </c:pt>
                <c:pt idx="2">
                  <c:v>0</c:v>
                </c:pt>
                <c:pt idx="3">
                  <c:v>55</c:v>
                </c:pt>
                <c:pt idx="4">
                  <c:v>0</c:v>
                </c:pt>
                <c:pt idx="5">
                  <c:v>0</c:v>
                </c:pt>
                <c:pt idx="6">
                  <c:v>51751</c:v>
                </c:pt>
                <c:pt idx="7">
                  <c:v>149211</c:v>
                </c:pt>
                <c:pt idx="8">
                  <c:v>11496.03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622</c:v>
                </c:pt>
                <c:pt idx="15">
                  <c:v>6201</c:v>
                </c:pt>
                <c:pt idx="16">
                  <c:v>0</c:v>
                </c:pt>
                <c:pt idx="17">
                  <c:v>0</c:v>
                </c:pt>
                <c:pt idx="18">
                  <c:v>2676</c:v>
                </c:pt>
                <c:pt idx="19">
                  <c:v>0</c:v>
                </c:pt>
                <c:pt idx="20">
                  <c:v>0</c:v>
                </c:pt>
                <c:pt idx="21">
                  <c:v>6803</c:v>
                </c:pt>
                <c:pt idx="22">
                  <c:v>17</c:v>
                </c:pt>
                <c:pt idx="23">
                  <c:v>4769</c:v>
                </c:pt>
                <c:pt idx="24">
                  <c:v>0</c:v>
                </c:pt>
                <c:pt idx="25">
                  <c:v>0</c:v>
                </c:pt>
                <c:pt idx="26">
                  <c:v>83182</c:v>
                </c:pt>
                <c:pt idx="27">
                  <c:v>3861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3831</c:v>
                </c:pt>
                <c:pt idx="32">
                  <c:v>0</c:v>
                </c:pt>
                <c:pt idx="33">
                  <c:v>708</c:v>
                </c:pt>
                <c:pt idx="34">
                  <c:v>0</c:v>
                </c:pt>
                <c:pt idx="35">
                  <c:v>126684</c:v>
                </c:pt>
                <c:pt idx="36">
                  <c:v>19091</c:v>
                </c:pt>
                <c:pt idx="37">
                  <c:v>476</c:v>
                </c:pt>
                <c:pt idx="38">
                  <c:v>462</c:v>
                </c:pt>
                <c:pt idx="39">
                  <c:v>51977.32</c:v>
                </c:pt>
                <c:pt idx="40">
                  <c:v>0</c:v>
                </c:pt>
                <c:pt idx="41">
                  <c:v>0</c:v>
                </c:pt>
                <c:pt idx="42">
                  <c:v>8010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86</c:v>
                </c:pt>
                <c:pt idx="49">
                  <c:v>0</c:v>
                </c:pt>
                <c:pt idx="50">
                  <c:v>0</c:v>
                </c:pt>
                <c:pt idx="51">
                  <c:v>19192</c:v>
                </c:pt>
                <c:pt idx="52">
                  <c:v>214605</c:v>
                </c:pt>
                <c:pt idx="53">
                  <c:v>0</c:v>
                </c:pt>
                <c:pt idx="54">
                  <c:v>326</c:v>
                </c:pt>
                <c:pt idx="55">
                  <c:v>97975</c:v>
                </c:pt>
                <c:pt idx="56">
                  <c:v>0</c:v>
                </c:pt>
                <c:pt idx="57">
                  <c:v>0</c:v>
                </c:pt>
                <c:pt idx="58">
                  <c:v>27035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2989</c:v>
                </c:pt>
                <c:pt idx="63">
                  <c:v>139436</c:v>
                </c:pt>
                <c:pt idx="64">
                  <c:v>0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41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175911</c:v>
                </c:pt>
                <c:pt idx="73">
                  <c:v>2234</c:v>
                </c:pt>
                <c:pt idx="74">
                  <c:v>147908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3282</c:v>
                </c:pt>
                <c:pt idx="79">
                  <c:v>0</c:v>
                </c:pt>
                <c:pt idx="80">
                  <c:v>0</c:v>
                </c:pt>
                <c:pt idx="81">
                  <c:v>28458</c:v>
                </c:pt>
                <c:pt idx="82">
                  <c:v>0</c:v>
                </c:pt>
                <c:pt idx="83">
                  <c:v>2038</c:v>
                </c:pt>
                <c:pt idx="84">
                  <c:v>6455</c:v>
                </c:pt>
                <c:pt idx="85">
                  <c:v>59780</c:v>
                </c:pt>
                <c:pt idx="86">
                  <c:v>20768</c:v>
                </c:pt>
                <c:pt idx="87">
                  <c:v>19196</c:v>
                </c:pt>
                <c:pt idx="88">
                  <c:v>23475</c:v>
                </c:pt>
                <c:pt idx="89">
                  <c:v>69681.88</c:v>
                </c:pt>
                <c:pt idx="90">
                  <c:v>14937</c:v>
                </c:pt>
                <c:pt idx="91">
                  <c:v>0</c:v>
                </c:pt>
                <c:pt idx="92">
                  <c:v>0</c:v>
                </c:pt>
                <c:pt idx="93">
                  <c:v>2530</c:v>
                </c:pt>
                <c:pt idx="94">
                  <c:v>0</c:v>
                </c:pt>
                <c:pt idx="95">
                  <c:v>3001</c:v>
                </c:pt>
                <c:pt idx="96">
                  <c:v>0</c:v>
                </c:pt>
                <c:pt idx="97">
                  <c:v>23</c:v>
                </c:pt>
                <c:pt idx="98">
                  <c:v>0</c:v>
                </c:pt>
                <c:pt idx="99">
                  <c:v>91557</c:v>
                </c:pt>
                <c:pt idx="100">
                  <c:v>0</c:v>
                </c:pt>
                <c:pt idx="101">
                  <c:v>25000</c:v>
                </c:pt>
                <c:pt idx="102">
                  <c:v>0</c:v>
                </c:pt>
                <c:pt idx="103">
                  <c:v>0</c:v>
                </c:pt>
                <c:pt idx="104">
                  <c:v>125277</c:v>
                </c:pt>
                <c:pt idx="105">
                  <c:v>196203</c:v>
                </c:pt>
                <c:pt idx="106">
                  <c:v>25717</c:v>
                </c:pt>
                <c:pt idx="107">
                  <c:v>18444</c:v>
                </c:pt>
                <c:pt idx="108">
                  <c:v>22888</c:v>
                </c:pt>
                <c:pt idx="109">
                  <c:v>0</c:v>
                </c:pt>
                <c:pt idx="110">
                  <c:v>307769</c:v>
                </c:pt>
                <c:pt idx="111">
                  <c:v>20524</c:v>
                </c:pt>
                <c:pt idx="112">
                  <c:v>64907</c:v>
                </c:pt>
                <c:pt idx="113">
                  <c:v>436512.88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47394</c:v>
                </c:pt>
                <c:pt idx="118">
                  <c:v>183309</c:v>
                </c:pt>
                <c:pt idx="119">
                  <c:v>88125</c:v>
                </c:pt>
                <c:pt idx="120">
                  <c:v>0</c:v>
                </c:pt>
                <c:pt idx="121">
                  <c:v>50318</c:v>
                </c:pt>
                <c:pt idx="122">
                  <c:v>0</c:v>
                </c:pt>
                <c:pt idx="123">
                  <c:v>2346</c:v>
                </c:pt>
                <c:pt idx="124">
                  <c:v>0</c:v>
                </c:pt>
                <c:pt idx="125">
                  <c:v>67790</c:v>
                </c:pt>
                <c:pt idx="126">
                  <c:v>0</c:v>
                </c:pt>
                <c:pt idx="127">
                  <c:v>5350</c:v>
                </c:pt>
                <c:pt idx="128">
                  <c:v>3481</c:v>
                </c:pt>
                <c:pt idx="129">
                  <c:v>0</c:v>
                </c:pt>
                <c:pt idx="130">
                  <c:v>21412.69</c:v>
                </c:pt>
                <c:pt idx="131">
                  <c:v>0</c:v>
                </c:pt>
                <c:pt idx="132">
                  <c:v>37610</c:v>
                </c:pt>
                <c:pt idx="133">
                  <c:v>0</c:v>
                </c:pt>
                <c:pt idx="134">
                  <c:v>4807</c:v>
                </c:pt>
                <c:pt idx="135">
                  <c:v>4246</c:v>
                </c:pt>
                <c:pt idx="136">
                  <c:v>0</c:v>
                </c:pt>
                <c:pt idx="137">
                  <c:v>1</c:v>
                </c:pt>
                <c:pt idx="138">
                  <c:v>0</c:v>
                </c:pt>
                <c:pt idx="139">
                  <c:v>63</c:v>
                </c:pt>
                <c:pt idx="140">
                  <c:v>0</c:v>
                </c:pt>
                <c:pt idx="141">
                  <c:v>9498</c:v>
                </c:pt>
                <c:pt idx="142">
                  <c:v>15181</c:v>
                </c:pt>
                <c:pt idx="143">
                  <c:v>17327.73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199271</c:v>
                </c:pt>
                <c:pt idx="148">
                  <c:v>0</c:v>
                </c:pt>
                <c:pt idx="149">
                  <c:v>8356</c:v>
                </c:pt>
                <c:pt idx="150">
                  <c:v>13468</c:v>
                </c:pt>
                <c:pt idx="151">
                  <c:v>1522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4213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1008404</c:v>
                </c:pt>
                <c:pt idx="164">
                  <c:v>0</c:v>
                </c:pt>
                <c:pt idx="165">
                  <c:v>28773.78</c:v>
                </c:pt>
                <c:pt idx="166">
                  <c:v>2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4801562.3099999996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8C4-44D0-B368-C79EF6ED34A6}"/>
            </c:ext>
          </c:extLst>
        </c:ser>
        <c:ser>
          <c:idx val="22"/>
          <c:order val="22"/>
          <c:tx>
            <c:strRef>
              <c:f>Data!$AC$1:$AC$2</c:f>
              <c:strCache>
                <c:ptCount val="2"/>
                <c:pt idx="0">
                  <c:v>Prior Levy Cap Report in Access</c:v>
                </c:pt>
                <c:pt idx="1">
                  <c:v>2020 Allowable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Data!$AC$3:$AC$173</c:f>
              <c:numCache>
                <c:formatCode>_(* #,##0_);_(* \(#,##0\);_(* "-"??_);_(@_)</c:formatCode>
                <c:ptCount val="171"/>
                <c:pt idx="0">
                  <c:v>82334</c:v>
                </c:pt>
                <c:pt idx="1">
                  <c:v>37082</c:v>
                </c:pt>
                <c:pt idx="2">
                  <c:v>10280</c:v>
                </c:pt>
                <c:pt idx="3">
                  <c:v>0</c:v>
                </c:pt>
                <c:pt idx="4">
                  <c:v>103465</c:v>
                </c:pt>
                <c:pt idx="5">
                  <c:v>0</c:v>
                </c:pt>
                <c:pt idx="6">
                  <c:v>79811</c:v>
                </c:pt>
                <c:pt idx="7">
                  <c:v>125043</c:v>
                </c:pt>
                <c:pt idx="8">
                  <c:v>2108</c:v>
                </c:pt>
                <c:pt idx="9">
                  <c:v>0</c:v>
                </c:pt>
                <c:pt idx="10">
                  <c:v>0</c:v>
                </c:pt>
                <c:pt idx="11">
                  <c:v>19598</c:v>
                </c:pt>
                <c:pt idx="12">
                  <c:v>0</c:v>
                </c:pt>
                <c:pt idx="13">
                  <c:v>392</c:v>
                </c:pt>
                <c:pt idx="14">
                  <c:v>1114</c:v>
                </c:pt>
                <c:pt idx="15">
                  <c:v>3890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754436</c:v>
                </c:pt>
                <c:pt idx="20">
                  <c:v>3242</c:v>
                </c:pt>
                <c:pt idx="21">
                  <c:v>42339</c:v>
                </c:pt>
                <c:pt idx="22">
                  <c:v>378</c:v>
                </c:pt>
                <c:pt idx="23">
                  <c:v>3915</c:v>
                </c:pt>
                <c:pt idx="24">
                  <c:v>3112</c:v>
                </c:pt>
                <c:pt idx="25">
                  <c:v>11830</c:v>
                </c:pt>
                <c:pt idx="26">
                  <c:v>157488</c:v>
                </c:pt>
                <c:pt idx="27">
                  <c:v>10422</c:v>
                </c:pt>
                <c:pt idx="28">
                  <c:v>50000</c:v>
                </c:pt>
                <c:pt idx="29">
                  <c:v>0</c:v>
                </c:pt>
                <c:pt idx="30">
                  <c:v>0</c:v>
                </c:pt>
                <c:pt idx="31">
                  <c:v>4242</c:v>
                </c:pt>
                <c:pt idx="32">
                  <c:v>1369</c:v>
                </c:pt>
                <c:pt idx="33">
                  <c:v>363</c:v>
                </c:pt>
                <c:pt idx="34">
                  <c:v>55367</c:v>
                </c:pt>
                <c:pt idx="35">
                  <c:v>14488</c:v>
                </c:pt>
                <c:pt idx="36">
                  <c:v>14723</c:v>
                </c:pt>
                <c:pt idx="37">
                  <c:v>3399</c:v>
                </c:pt>
                <c:pt idx="38">
                  <c:v>0</c:v>
                </c:pt>
                <c:pt idx="39">
                  <c:v>10131</c:v>
                </c:pt>
                <c:pt idx="40">
                  <c:v>0</c:v>
                </c:pt>
                <c:pt idx="41">
                  <c:v>0</c:v>
                </c:pt>
                <c:pt idx="42">
                  <c:v>33914</c:v>
                </c:pt>
                <c:pt idx="43">
                  <c:v>134621</c:v>
                </c:pt>
                <c:pt idx="44">
                  <c:v>39702</c:v>
                </c:pt>
                <c:pt idx="45">
                  <c:v>90919</c:v>
                </c:pt>
                <c:pt idx="46">
                  <c:v>6101</c:v>
                </c:pt>
                <c:pt idx="47">
                  <c:v>104037</c:v>
                </c:pt>
                <c:pt idx="48">
                  <c:v>0</c:v>
                </c:pt>
                <c:pt idx="49">
                  <c:v>658</c:v>
                </c:pt>
                <c:pt idx="50">
                  <c:v>0</c:v>
                </c:pt>
                <c:pt idx="51">
                  <c:v>2356</c:v>
                </c:pt>
                <c:pt idx="52">
                  <c:v>322302</c:v>
                </c:pt>
                <c:pt idx="53">
                  <c:v>216426</c:v>
                </c:pt>
                <c:pt idx="54">
                  <c:v>622</c:v>
                </c:pt>
                <c:pt idx="55">
                  <c:v>4303</c:v>
                </c:pt>
                <c:pt idx="56">
                  <c:v>7993</c:v>
                </c:pt>
                <c:pt idx="57">
                  <c:v>0</c:v>
                </c:pt>
                <c:pt idx="58">
                  <c:v>14305</c:v>
                </c:pt>
                <c:pt idx="59">
                  <c:v>58956</c:v>
                </c:pt>
                <c:pt idx="60">
                  <c:v>0</c:v>
                </c:pt>
                <c:pt idx="61">
                  <c:v>0</c:v>
                </c:pt>
                <c:pt idx="62">
                  <c:v>3139</c:v>
                </c:pt>
                <c:pt idx="63">
                  <c:v>118330</c:v>
                </c:pt>
                <c:pt idx="64">
                  <c:v>3757</c:v>
                </c:pt>
                <c:pt idx="65">
                  <c:v>97818</c:v>
                </c:pt>
                <c:pt idx="66">
                  <c:v>150000</c:v>
                </c:pt>
                <c:pt idx="67">
                  <c:v>117599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75524</c:v>
                </c:pt>
                <c:pt idx="72">
                  <c:v>24743</c:v>
                </c:pt>
                <c:pt idx="73">
                  <c:v>0</c:v>
                </c:pt>
                <c:pt idx="74">
                  <c:v>17970</c:v>
                </c:pt>
                <c:pt idx="75">
                  <c:v>50969</c:v>
                </c:pt>
                <c:pt idx="76">
                  <c:v>0</c:v>
                </c:pt>
                <c:pt idx="77">
                  <c:v>0</c:v>
                </c:pt>
                <c:pt idx="78">
                  <c:v>9822</c:v>
                </c:pt>
                <c:pt idx="79">
                  <c:v>0</c:v>
                </c:pt>
                <c:pt idx="80">
                  <c:v>0</c:v>
                </c:pt>
                <c:pt idx="81">
                  <c:v>20926</c:v>
                </c:pt>
                <c:pt idx="82">
                  <c:v>65712</c:v>
                </c:pt>
                <c:pt idx="83">
                  <c:v>803</c:v>
                </c:pt>
                <c:pt idx="84">
                  <c:v>29759</c:v>
                </c:pt>
                <c:pt idx="85">
                  <c:v>12035</c:v>
                </c:pt>
                <c:pt idx="86">
                  <c:v>267119</c:v>
                </c:pt>
                <c:pt idx="87">
                  <c:v>0</c:v>
                </c:pt>
                <c:pt idx="88">
                  <c:v>52369</c:v>
                </c:pt>
                <c:pt idx="89">
                  <c:v>29719</c:v>
                </c:pt>
                <c:pt idx="90">
                  <c:v>15269</c:v>
                </c:pt>
                <c:pt idx="91">
                  <c:v>0</c:v>
                </c:pt>
                <c:pt idx="92">
                  <c:v>2672</c:v>
                </c:pt>
                <c:pt idx="93">
                  <c:v>93991</c:v>
                </c:pt>
                <c:pt idx="94">
                  <c:v>0</c:v>
                </c:pt>
                <c:pt idx="95">
                  <c:v>0</c:v>
                </c:pt>
                <c:pt idx="96">
                  <c:v>21</c:v>
                </c:pt>
                <c:pt idx="97">
                  <c:v>2091</c:v>
                </c:pt>
                <c:pt idx="98">
                  <c:v>4200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1224</c:v>
                </c:pt>
                <c:pt idx="103">
                  <c:v>0</c:v>
                </c:pt>
                <c:pt idx="104">
                  <c:v>60180</c:v>
                </c:pt>
                <c:pt idx="105">
                  <c:v>56147</c:v>
                </c:pt>
                <c:pt idx="106">
                  <c:v>0</c:v>
                </c:pt>
                <c:pt idx="107">
                  <c:v>174940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11460</c:v>
                </c:pt>
                <c:pt idx="112">
                  <c:v>10441</c:v>
                </c:pt>
                <c:pt idx="113">
                  <c:v>75779</c:v>
                </c:pt>
                <c:pt idx="114">
                  <c:v>12357</c:v>
                </c:pt>
                <c:pt idx="115">
                  <c:v>0</c:v>
                </c:pt>
                <c:pt idx="116">
                  <c:v>63538</c:v>
                </c:pt>
                <c:pt idx="117">
                  <c:v>8258</c:v>
                </c:pt>
                <c:pt idx="118">
                  <c:v>21298</c:v>
                </c:pt>
                <c:pt idx="119">
                  <c:v>0</c:v>
                </c:pt>
                <c:pt idx="120">
                  <c:v>10631</c:v>
                </c:pt>
                <c:pt idx="121">
                  <c:v>43264</c:v>
                </c:pt>
                <c:pt idx="122">
                  <c:v>0</c:v>
                </c:pt>
                <c:pt idx="123">
                  <c:v>37942</c:v>
                </c:pt>
                <c:pt idx="124">
                  <c:v>5191</c:v>
                </c:pt>
                <c:pt idx="125">
                  <c:v>0</c:v>
                </c:pt>
                <c:pt idx="126">
                  <c:v>1459</c:v>
                </c:pt>
                <c:pt idx="127">
                  <c:v>0</c:v>
                </c:pt>
                <c:pt idx="128">
                  <c:v>0</c:v>
                </c:pt>
                <c:pt idx="129">
                  <c:v>240001</c:v>
                </c:pt>
                <c:pt idx="130">
                  <c:v>6042</c:v>
                </c:pt>
                <c:pt idx="131">
                  <c:v>1</c:v>
                </c:pt>
                <c:pt idx="132">
                  <c:v>199737</c:v>
                </c:pt>
                <c:pt idx="133">
                  <c:v>12276</c:v>
                </c:pt>
                <c:pt idx="134">
                  <c:v>6355</c:v>
                </c:pt>
                <c:pt idx="135">
                  <c:v>34803</c:v>
                </c:pt>
                <c:pt idx="136">
                  <c:v>570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9639</c:v>
                </c:pt>
                <c:pt idx="142">
                  <c:v>131699</c:v>
                </c:pt>
                <c:pt idx="143">
                  <c:v>18505</c:v>
                </c:pt>
                <c:pt idx="144">
                  <c:v>9920</c:v>
                </c:pt>
                <c:pt idx="145">
                  <c:v>39807</c:v>
                </c:pt>
                <c:pt idx="146">
                  <c:v>0</c:v>
                </c:pt>
                <c:pt idx="147">
                  <c:v>205873</c:v>
                </c:pt>
                <c:pt idx="148">
                  <c:v>0</c:v>
                </c:pt>
                <c:pt idx="149">
                  <c:v>34371</c:v>
                </c:pt>
                <c:pt idx="150">
                  <c:v>113362</c:v>
                </c:pt>
                <c:pt idx="151">
                  <c:v>1448</c:v>
                </c:pt>
                <c:pt idx="152">
                  <c:v>0</c:v>
                </c:pt>
                <c:pt idx="153">
                  <c:v>15849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30349</c:v>
                </c:pt>
                <c:pt idx="164">
                  <c:v>0</c:v>
                </c:pt>
                <c:pt idx="165">
                  <c:v>232412</c:v>
                </c:pt>
                <c:pt idx="166">
                  <c:v>1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5847062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8C4-44D0-B368-C79EF6ED34A6}"/>
            </c:ext>
          </c:extLst>
        </c:ser>
        <c:ser>
          <c:idx val="23"/>
          <c:order val="23"/>
          <c:tx>
            <c:strRef>
              <c:f>Data!$AD$1:$AD$2</c:f>
              <c:strCache>
                <c:ptCount val="2"/>
                <c:pt idx="0">
                  <c:v>Prior Levy Cap Report in Access</c:v>
                </c:pt>
                <c:pt idx="1">
                  <c:v>2020 Applied In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Data!$AD$3:$AD$173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10693</c:v>
                </c:pt>
                <c:pt idx="4">
                  <c:v>0</c:v>
                </c:pt>
                <c:pt idx="5">
                  <c:v>4287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410</c:v>
                </c:pt>
                <c:pt idx="17">
                  <c:v>18600</c:v>
                </c:pt>
                <c:pt idx="18">
                  <c:v>12890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346581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271455</c:v>
                </c:pt>
                <c:pt idx="41">
                  <c:v>53000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25774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1859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29204</c:v>
                </c:pt>
                <c:pt idx="77">
                  <c:v>68267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24150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28810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14354</c:v>
                </c:pt>
                <c:pt idx="149">
                  <c:v>0</c:v>
                </c:pt>
                <c:pt idx="150">
                  <c:v>9071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919405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8C4-44D0-B368-C79EF6ED34A6}"/>
            </c:ext>
          </c:extLst>
        </c:ser>
        <c:ser>
          <c:idx val="24"/>
          <c:order val="24"/>
          <c:tx>
            <c:strRef>
              <c:f>Data!$AE$1:$AE$2</c:f>
              <c:strCache>
                <c:ptCount val="2"/>
                <c:pt idx="0">
                  <c:v>Prior Levy Cap Report in Access</c:v>
                </c:pt>
                <c:pt idx="1">
                  <c:v>2020 Used From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Data!$AE$3:$AE$173</c:f>
              <c:numCache>
                <c:formatCode>_(* #,##0_);_(* \(#,##0\);_(* "-"??_);_(@_)</c:formatCode>
                <c:ptCount val="171"/>
                <c:pt idx="0">
                  <c:v>0</c:v>
                </c:pt>
                <c:pt idx="1">
                  <c:v>0</c:v>
                </c:pt>
                <c:pt idx="2">
                  <c:v>10280</c:v>
                </c:pt>
                <c:pt idx="3">
                  <c:v>0</c:v>
                </c:pt>
                <c:pt idx="4">
                  <c:v>103465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19598</c:v>
                </c:pt>
                <c:pt idx="12">
                  <c:v>0</c:v>
                </c:pt>
                <c:pt idx="13">
                  <c:v>392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3242</c:v>
                </c:pt>
                <c:pt idx="21">
                  <c:v>42339</c:v>
                </c:pt>
                <c:pt idx="22">
                  <c:v>0</c:v>
                </c:pt>
                <c:pt idx="23">
                  <c:v>0</c:v>
                </c:pt>
                <c:pt idx="24">
                  <c:v>3112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1369</c:v>
                </c:pt>
                <c:pt idx="33">
                  <c:v>0</c:v>
                </c:pt>
                <c:pt idx="34">
                  <c:v>0</c:v>
                </c:pt>
                <c:pt idx="35">
                  <c:v>4948.1099999999997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1760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65198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97774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6060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3757</c:v>
                </c:pt>
                <c:pt idx="65">
                  <c:v>97818</c:v>
                </c:pt>
                <c:pt idx="66">
                  <c:v>5</c:v>
                </c:pt>
                <c:pt idx="67">
                  <c:v>92817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75524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50969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43072.88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2672</c:v>
                </c:pt>
                <c:pt idx="93">
                  <c:v>18533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1639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1224</c:v>
                </c:pt>
                <c:pt idx="103">
                  <c:v>0</c:v>
                </c:pt>
                <c:pt idx="104">
                  <c:v>86.07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75779</c:v>
                </c:pt>
                <c:pt idx="114">
                  <c:v>12357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9760</c:v>
                </c:pt>
                <c:pt idx="119">
                  <c:v>0</c:v>
                </c:pt>
                <c:pt idx="120">
                  <c:v>10631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1459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1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3885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226366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1087892.06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8C4-44D0-B368-C79EF6ED34A6}"/>
            </c:ext>
          </c:extLst>
        </c:ser>
        <c:ser>
          <c:idx val="25"/>
          <c:order val="25"/>
          <c:tx>
            <c:strRef>
              <c:f>Data!$AF$1:$AF$2</c:f>
              <c:strCache>
                <c:ptCount val="2"/>
                <c:pt idx="0">
                  <c:v>Prior Levy Cap Report in Access</c:v>
                </c:pt>
                <c:pt idx="1">
                  <c:v>2020 Expired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Data!$AF$3:$AF$173</c:f>
              <c:numCache>
                <c:formatCode>_(* #,##0_);_(* \(#,##0\);_(* "-"??_);_(@_)</c:formatCode>
                <c:ptCount val="171"/>
                <c:pt idx="0">
                  <c:v>82334</c:v>
                </c:pt>
                <c:pt idx="1">
                  <c:v>37082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79811</c:v>
                </c:pt>
                <c:pt idx="7">
                  <c:v>125042</c:v>
                </c:pt>
                <c:pt idx="8">
                  <c:v>2108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1114</c:v>
                </c:pt>
                <c:pt idx="15">
                  <c:v>3890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754436</c:v>
                </c:pt>
                <c:pt idx="20">
                  <c:v>0</c:v>
                </c:pt>
                <c:pt idx="21">
                  <c:v>0</c:v>
                </c:pt>
                <c:pt idx="22">
                  <c:v>378</c:v>
                </c:pt>
                <c:pt idx="23">
                  <c:v>3915</c:v>
                </c:pt>
                <c:pt idx="24">
                  <c:v>0</c:v>
                </c:pt>
                <c:pt idx="25">
                  <c:v>11830</c:v>
                </c:pt>
                <c:pt idx="26">
                  <c:v>157488</c:v>
                </c:pt>
                <c:pt idx="27">
                  <c:v>10422</c:v>
                </c:pt>
                <c:pt idx="28">
                  <c:v>50000</c:v>
                </c:pt>
                <c:pt idx="29">
                  <c:v>0</c:v>
                </c:pt>
                <c:pt idx="30">
                  <c:v>0</c:v>
                </c:pt>
                <c:pt idx="31">
                  <c:v>4242</c:v>
                </c:pt>
                <c:pt idx="32">
                  <c:v>0</c:v>
                </c:pt>
                <c:pt idx="33">
                  <c:v>363</c:v>
                </c:pt>
                <c:pt idx="34">
                  <c:v>55367</c:v>
                </c:pt>
                <c:pt idx="35">
                  <c:v>9540</c:v>
                </c:pt>
                <c:pt idx="36">
                  <c:v>14723</c:v>
                </c:pt>
                <c:pt idx="37">
                  <c:v>3399</c:v>
                </c:pt>
                <c:pt idx="38">
                  <c:v>0</c:v>
                </c:pt>
                <c:pt idx="39">
                  <c:v>8371</c:v>
                </c:pt>
                <c:pt idx="40">
                  <c:v>0</c:v>
                </c:pt>
                <c:pt idx="41">
                  <c:v>0</c:v>
                </c:pt>
                <c:pt idx="42">
                  <c:v>33914</c:v>
                </c:pt>
                <c:pt idx="43">
                  <c:v>69423</c:v>
                </c:pt>
                <c:pt idx="44">
                  <c:v>39702</c:v>
                </c:pt>
                <c:pt idx="45">
                  <c:v>90919</c:v>
                </c:pt>
                <c:pt idx="46">
                  <c:v>6101</c:v>
                </c:pt>
                <c:pt idx="47">
                  <c:v>104037</c:v>
                </c:pt>
                <c:pt idx="48">
                  <c:v>0</c:v>
                </c:pt>
                <c:pt idx="49">
                  <c:v>658</c:v>
                </c:pt>
                <c:pt idx="50">
                  <c:v>0</c:v>
                </c:pt>
                <c:pt idx="51">
                  <c:v>2356</c:v>
                </c:pt>
                <c:pt idx="52">
                  <c:v>224528</c:v>
                </c:pt>
                <c:pt idx="53">
                  <c:v>216426</c:v>
                </c:pt>
                <c:pt idx="54">
                  <c:v>622</c:v>
                </c:pt>
                <c:pt idx="55">
                  <c:v>4303</c:v>
                </c:pt>
                <c:pt idx="56">
                  <c:v>7993</c:v>
                </c:pt>
                <c:pt idx="57">
                  <c:v>0</c:v>
                </c:pt>
                <c:pt idx="58">
                  <c:v>14305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3139</c:v>
                </c:pt>
                <c:pt idx="63">
                  <c:v>118330</c:v>
                </c:pt>
                <c:pt idx="64">
                  <c:v>0</c:v>
                </c:pt>
                <c:pt idx="65">
                  <c:v>0</c:v>
                </c:pt>
                <c:pt idx="66">
                  <c:v>149995</c:v>
                </c:pt>
                <c:pt idx="67">
                  <c:v>24782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24743</c:v>
                </c:pt>
                <c:pt idx="73">
                  <c:v>0</c:v>
                </c:pt>
                <c:pt idx="74">
                  <c:v>17970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9822</c:v>
                </c:pt>
                <c:pt idx="79">
                  <c:v>0</c:v>
                </c:pt>
                <c:pt idx="80">
                  <c:v>0</c:v>
                </c:pt>
                <c:pt idx="81">
                  <c:v>20926</c:v>
                </c:pt>
                <c:pt idx="82">
                  <c:v>65712</c:v>
                </c:pt>
                <c:pt idx="83">
                  <c:v>803</c:v>
                </c:pt>
                <c:pt idx="84">
                  <c:v>29759</c:v>
                </c:pt>
                <c:pt idx="85">
                  <c:v>12035</c:v>
                </c:pt>
                <c:pt idx="86">
                  <c:v>267119</c:v>
                </c:pt>
                <c:pt idx="87">
                  <c:v>0</c:v>
                </c:pt>
                <c:pt idx="88">
                  <c:v>9296</c:v>
                </c:pt>
                <c:pt idx="89">
                  <c:v>29719</c:v>
                </c:pt>
                <c:pt idx="90">
                  <c:v>15269</c:v>
                </c:pt>
                <c:pt idx="91">
                  <c:v>0</c:v>
                </c:pt>
                <c:pt idx="92">
                  <c:v>0</c:v>
                </c:pt>
                <c:pt idx="93">
                  <c:v>75458</c:v>
                </c:pt>
                <c:pt idx="94">
                  <c:v>0</c:v>
                </c:pt>
                <c:pt idx="95">
                  <c:v>0</c:v>
                </c:pt>
                <c:pt idx="96">
                  <c:v>21</c:v>
                </c:pt>
                <c:pt idx="97">
                  <c:v>452</c:v>
                </c:pt>
                <c:pt idx="98">
                  <c:v>4200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60094</c:v>
                </c:pt>
                <c:pt idx="105">
                  <c:v>56147</c:v>
                </c:pt>
                <c:pt idx="106">
                  <c:v>0</c:v>
                </c:pt>
                <c:pt idx="107">
                  <c:v>174940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11460</c:v>
                </c:pt>
                <c:pt idx="112">
                  <c:v>10441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63538</c:v>
                </c:pt>
                <c:pt idx="117">
                  <c:v>8258</c:v>
                </c:pt>
                <c:pt idx="118">
                  <c:v>11538</c:v>
                </c:pt>
                <c:pt idx="119">
                  <c:v>0</c:v>
                </c:pt>
                <c:pt idx="120">
                  <c:v>0</c:v>
                </c:pt>
                <c:pt idx="121">
                  <c:v>43264</c:v>
                </c:pt>
                <c:pt idx="122">
                  <c:v>0</c:v>
                </c:pt>
                <c:pt idx="123">
                  <c:v>37942</c:v>
                </c:pt>
                <c:pt idx="124">
                  <c:v>5191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240001</c:v>
                </c:pt>
                <c:pt idx="130">
                  <c:v>6042</c:v>
                </c:pt>
                <c:pt idx="131">
                  <c:v>0</c:v>
                </c:pt>
                <c:pt idx="132">
                  <c:v>199737</c:v>
                </c:pt>
                <c:pt idx="133">
                  <c:v>12276</c:v>
                </c:pt>
                <c:pt idx="134">
                  <c:v>6355</c:v>
                </c:pt>
                <c:pt idx="135">
                  <c:v>34803</c:v>
                </c:pt>
                <c:pt idx="136">
                  <c:v>570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9639</c:v>
                </c:pt>
                <c:pt idx="142">
                  <c:v>131699</c:v>
                </c:pt>
                <c:pt idx="143">
                  <c:v>18505</c:v>
                </c:pt>
                <c:pt idx="144">
                  <c:v>9920</c:v>
                </c:pt>
                <c:pt idx="145">
                  <c:v>39807</c:v>
                </c:pt>
                <c:pt idx="146">
                  <c:v>0</c:v>
                </c:pt>
                <c:pt idx="147">
                  <c:v>205873</c:v>
                </c:pt>
                <c:pt idx="148">
                  <c:v>0</c:v>
                </c:pt>
                <c:pt idx="149">
                  <c:v>34371</c:v>
                </c:pt>
                <c:pt idx="150">
                  <c:v>104291</c:v>
                </c:pt>
                <c:pt idx="151">
                  <c:v>1448</c:v>
                </c:pt>
                <c:pt idx="152">
                  <c:v>0</c:v>
                </c:pt>
                <c:pt idx="153">
                  <c:v>11964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30349</c:v>
                </c:pt>
                <c:pt idx="164">
                  <c:v>0</c:v>
                </c:pt>
                <c:pt idx="165">
                  <c:v>6046</c:v>
                </c:pt>
                <c:pt idx="166">
                  <c:v>1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4697202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8C4-44D0-B368-C79EF6ED3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652504"/>
        <c:axId val="490649624"/>
      </c:barChart>
      <c:catAx>
        <c:axId val="490652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49624"/>
        <c:crosses val="autoZero"/>
        <c:auto val="1"/>
        <c:lblAlgn val="ctr"/>
        <c:lblOffset val="100"/>
        <c:noMultiLvlLbl val="0"/>
      </c:catAx>
      <c:valAx>
        <c:axId val="49064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65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57F3BB7-F2F8-4070-8570-8EB2CB49E55F}">
  <sheetPr/>
  <sheetViews>
    <sheetView zoomScale="113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Drop" dropLines="20" dropStyle="combo" dx="31" fmlaLink="$E$11" fmlaRange="Data!$D$3:$D$172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942975</xdr:colOff>
          <xdr:row>10</xdr:row>
          <xdr:rowOff>9525</xdr:rowOff>
        </xdr:from>
        <xdr:to>
          <xdr:col>10</xdr:col>
          <xdr:colOff>333375</xdr:colOff>
          <xdr:row>11</xdr:row>
          <xdr:rowOff>1411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713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21AF82-5087-6C63-9B07-9A93ED94ED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</xdr:colOff>
      <xdr:row>4</xdr:row>
      <xdr:rowOff>85725</xdr:rowOff>
    </xdr:from>
    <xdr:to>
      <xdr:col>26</xdr:col>
      <xdr:colOff>591902</xdr:colOff>
      <xdr:row>27</xdr:row>
      <xdr:rowOff>143495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678245-32AF-A030-342C-F2A60811A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847725"/>
          <a:ext cx="9688277" cy="4439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S89"/>
  <sheetViews>
    <sheetView showGridLines="0" tabSelected="1" view="pageBreakPreview" zoomScale="108" zoomScaleNormal="110" zoomScaleSheetLayoutView="108" workbookViewId="0">
      <selection activeCell="B3" sqref="B3:N3"/>
    </sheetView>
  </sheetViews>
  <sheetFormatPr defaultColWidth="9.140625" defaultRowHeight="15" zeroHeight="1" x14ac:dyDescent="0.25"/>
  <cols>
    <col min="1" max="1" width="1.42578125" customWidth="1"/>
    <col min="2" max="2" width="9.85546875" customWidth="1"/>
    <col min="3" max="3" width="12.85546875" customWidth="1"/>
    <col min="4" max="4" width="0.5703125" customWidth="1"/>
    <col min="5" max="5" width="12.85546875" customWidth="1"/>
    <col min="6" max="6" width="0.5703125" customWidth="1"/>
    <col min="7" max="7" width="12.85546875" customWidth="1"/>
    <col min="8" max="8" width="0.5703125" customWidth="1"/>
    <col min="9" max="9" width="12.85546875" customWidth="1"/>
    <col min="10" max="10" width="0.5703125" customWidth="1"/>
    <col min="11" max="11" width="12.85546875" customWidth="1"/>
    <col min="12" max="12" width="0.5703125" customWidth="1"/>
    <col min="13" max="13" width="12.85546875" customWidth="1"/>
    <col min="14" max="15" width="1.42578125" customWidth="1"/>
    <col min="16" max="16" width="16.5703125" hidden="1" customWidth="1"/>
    <col min="17" max="17" width="1.5703125" customWidth="1"/>
    <col min="18" max="18" width="5.42578125" customWidth="1"/>
    <col min="19" max="19" width="3.5703125" customWidth="1"/>
    <col min="20" max="22" width="9.140625" customWidth="1"/>
  </cols>
  <sheetData>
    <row r="1" spans="2:19" x14ac:dyDescent="0.25">
      <c r="C1" s="13"/>
      <c r="D1" s="13"/>
    </row>
    <row r="2" spans="2:19" ht="15.75" x14ac:dyDescent="0.25">
      <c r="B2" s="103" t="s">
        <v>41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32"/>
      <c r="P2" s="31" t="s">
        <v>63</v>
      </c>
      <c r="Q2" s="32"/>
    </row>
    <row r="3" spans="2:19" ht="15.75" x14ac:dyDescent="0.25">
      <c r="B3" s="102" t="s">
        <v>38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30"/>
      <c r="P3" s="86">
        <v>2026</v>
      </c>
      <c r="Q3" s="30"/>
      <c r="R3" s="16"/>
    </row>
    <row r="4" spans="2:19" ht="15.75" x14ac:dyDescent="0.25">
      <c r="B4" s="102" t="s">
        <v>39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30"/>
      <c r="P4" s="30"/>
      <c r="Q4" s="30"/>
      <c r="R4" s="16"/>
    </row>
    <row r="5" spans="2:19" ht="15.75" x14ac:dyDescent="0.25">
      <c r="B5" s="102" t="s">
        <v>42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30"/>
      <c r="P5" s="30"/>
      <c r="Q5" s="30"/>
      <c r="R5" s="16"/>
    </row>
    <row r="6" spans="2:19" ht="18" x14ac:dyDescent="0.25">
      <c r="C6" s="17"/>
      <c r="D6" s="17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6"/>
    </row>
    <row r="7" spans="2:19" ht="18" x14ac:dyDescent="0.25">
      <c r="B7" s="101" t="s">
        <v>43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26"/>
      <c r="P7" s="26"/>
      <c r="Q7" s="26"/>
      <c r="R7" s="19"/>
    </row>
    <row r="8" spans="2:19" ht="18" customHeight="1" x14ac:dyDescent="0.25">
      <c r="B8" s="101" t="str">
        <f>"Fiscal Year "&amp;P3</f>
        <v>Fiscal Year 2026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26"/>
      <c r="P8" s="26"/>
      <c r="Q8" s="26"/>
      <c r="R8" s="26"/>
    </row>
    <row r="9" spans="2:19" ht="18" x14ac:dyDescent="0.25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2:19" x14ac:dyDescent="0.25"/>
    <row r="11" spans="2:19" ht="20.25" customHeight="1" x14ac:dyDescent="0.25">
      <c r="C11" s="25" t="s">
        <v>44</v>
      </c>
      <c r="D11" s="25"/>
      <c r="E11" s="8">
        <v>1</v>
      </c>
      <c r="F11" s="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  <c r="S11" s="5"/>
    </row>
    <row r="12" spans="2:19" ht="11.25" customHeight="1" x14ac:dyDescent="0.25">
      <c r="C12" s="14"/>
      <c r="D12" s="14"/>
      <c r="E12" s="8"/>
      <c r="F12" s="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5"/>
    </row>
    <row r="13" spans="2:19" ht="20.25" customHeight="1" x14ac:dyDescent="0.25">
      <c r="C13" s="14" t="s">
        <v>45</v>
      </c>
      <c r="D13" s="14"/>
      <c r="E13" s="15" t="str">
        <f>VLOOKUP(M15,Crosswalk!$C$2:$F$550,2,FALSE)</f>
        <v>Aberdeen Township Fire District No. 1</v>
      </c>
      <c r="F13" s="15"/>
      <c r="G13" s="3"/>
      <c r="H13" s="3"/>
      <c r="I13" s="3"/>
      <c r="J13" s="3"/>
      <c r="O13" s="3"/>
      <c r="S13" s="5"/>
    </row>
    <row r="14" spans="2:19" ht="20.25" customHeight="1" x14ac:dyDescent="0.25">
      <c r="C14" s="14" t="s">
        <v>40</v>
      </c>
      <c r="D14" s="14"/>
      <c r="E14" s="15" t="str">
        <f>VLOOKUP(E11,Crosswalk!$B$2:$F$550,4,FALSE)</f>
        <v>Aberdeen Township</v>
      </c>
      <c r="F14" s="15"/>
      <c r="G14" s="3"/>
      <c r="H14" s="3"/>
      <c r="I14" s="3"/>
      <c r="J14" s="3"/>
      <c r="L14" s="34"/>
      <c r="M14" s="24"/>
      <c r="O14" s="3"/>
      <c r="S14" s="5"/>
    </row>
    <row r="15" spans="2:19" ht="20.25" customHeight="1" x14ac:dyDescent="0.25">
      <c r="C15" s="14" t="s">
        <v>35</v>
      </c>
      <c r="D15" s="14"/>
      <c r="E15" s="15" t="str">
        <f>VLOOKUP(E11,Crosswalk!$B$2:$F$550,5,FALSE)</f>
        <v>Monmouth</v>
      </c>
      <c r="F15" s="15"/>
      <c r="G15" s="3"/>
      <c r="H15" s="3"/>
      <c r="I15" s="3"/>
      <c r="J15" s="3"/>
      <c r="L15" s="14" t="s">
        <v>46</v>
      </c>
      <c r="M15" s="24" t="str">
        <f>(VLOOKUP(E11,Crosswalk!$B$2:$C$550,2,FALSE))</f>
        <v>1330-01</v>
      </c>
      <c r="N15" s="3"/>
      <c r="O15" s="3"/>
      <c r="P15" s="3"/>
      <c r="Q15" s="3"/>
      <c r="R15" s="4"/>
      <c r="S15" s="6"/>
    </row>
    <row r="16" spans="2:19" x14ac:dyDescent="0.25"/>
    <row r="17" spans="2:15" x14ac:dyDescent="0.25">
      <c r="B17" s="27" t="str">
        <f>P3-1&amp;" Levy Cap Calculation Summary"</f>
        <v>2025 Levy Cap Calculation Summary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</row>
    <row r="18" spans="2:15" x14ac:dyDescent="0.25"/>
    <row r="19" spans="2:15" x14ac:dyDescent="0.25">
      <c r="C19" s="35" t="s">
        <v>47</v>
      </c>
      <c r="K19" s="29">
        <f>VLOOKUP($M$15,Data!$A$3:$AF$172,7,FALSE)</f>
        <v>811906.5</v>
      </c>
      <c r="O19" s="28"/>
    </row>
    <row r="20" spans="2:15" x14ac:dyDescent="0.25">
      <c r="C20" s="35"/>
    </row>
    <row r="21" spans="2:15" x14ac:dyDescent="0.25">
      <c r="C21" s="35" t="s">
        <v>48</v>
      </c>
      <c r="K21" s="29">
        <f>VLOOKUP($M$15,Data!$A$3:$AF$172,8,FALSE)</f>
        <v>810143</v>
      </c>
      <c r="O21" s="28"/>
    </row>
    <row r="22" spans="2:15" x14ac:dyDescent="0.25"/>
    <row r="23" spans="2:15" x14ac:dyDescent="0.25">
      <c r="B23" s="55" t="s">
        <v>49</v>
      </c>
      <c r="C23" s="56" t="s">
        <v>60</v>
      </c>
      <c r="D23" s="57"/>
      <c r="E23" s="56" t="s">
        <v>50</v>
      </c>
      <c r="F23" s="57"/>
      <c r="G23" s="56" t="s">
        <v>57</v>
      </c>
      <c r="H23" s="57"/>
      <c r="I23" s="56" t="s">
        <v>58</v>
      </c>
      <c r="J23" s="57"/>
      <c r="K23" s="56" t="s">
        <v>51</v>
      </c>
      <c r="L23" s="57"/>
      <c r="M23" s="56" t="s">
        <v>52</v>
      </c>
      <c r="N23" s="57"/>
    </row>
    <row r="24" spans="2:15" ht="7.5" customHeight="1" x14ac:dyDescent="0.2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2:15" x14ac:dyDescent="0.25">
      <c r="B25" s="49"/>
      <c r="C25" s="36">
        <f>+P3-1</f>
        <v>2025</v>
      </c>
      <c r="D25" s="49"/>
      <c r="E25" s="37">
        <f>VLOOKUP($M$15,Data!$A$3:$AF$172,9,FALSE)</f>
        <v>1763.5</v>
      </c>
      <c r="F25" s="52"/>
      <c r="G25" s="37">
        <f>VLOOKUP($M$15,Data!$A$3:$AF$172,10,FALSE)</f>
        <v>0</v>
      </c>
      <c r="H25" s="52"/>
      <c r="I25" s="37">
        <f>VLOOKUP($M$15,Data!$A$3:$AF$172,11,FALSE)</f>
        <v>0</v>
      </c>
      <c r="J25" s="52"/>
      <c r="K25" s="37">
        <f>VLOOKUP($M$15,Data!$A$3:$AF$172,12,FALSE)</f>
        <v>0</v>
      </c>
      <c r="L25" s="52"/>
      <c r="M25" s="37">
        <f>+E25-I25-K25</f>
        <v>1763.5</v>
      </c>
      <c r="N25" s="49"/>
    </row>
    <row r="26" spans="2:15" ht="7.5" customHeight="1" x14ac:dyDescent="0.25">
      <c r="B26" s="49"/>
      <c r="C26" s="51"/>
      <c r="D26" s="49"/>
      <c r="E26" s="52"/>
      <c r="F26" s="52"/>
      <c r="G26" s="52"/>
      <c r="H26" s="52"/>
      <c r="I26" s="52"/>
      <c r="J26" s="52"/>
      <c r="K26" s="52"/>
      <c r="L26" s="52"/>
      <c r="M26" s="52"/>
      <c r="N26" s="49"/>
    </row>
    <row r="27" spans="2:15" x14ac:dyDescent="0.25">
      <c r="B27" s="49"/>
      <c r="C27" s="36">
        <f>+C25-1</f>
        <v>2024</v>
      </c>
      <c r="D27" s="49"/>
      <c r="E27" s="37">
        <f>VLOOKUP($M$15,Data!$A$3:$AF$172,13,FALSE)</f>
        <v>3563.22</v>
      </c>
      <c r="F27" s="52"/>
      <c r="G27" s="37">
        <f>VLOOKUP($M$15,Data!$A$3:$AF$172,14,FALSE)</f>
        <v>0</v>
      </c>
      <c r="H27" s="52"/>
      <c r="I27" s="37">
        <f>VLOOKUP($M$15,Data!$A$3:$AF$172,15,FALSE)</f>
        <v>0</v>
      </c>
      <c r="J27" s="52"/>
      <c r="K27" s="37">
        <f>VLOOKUP($M$15,Data!$A$3:$AF$172,16,FALSE)</f>
        <v>0</v>
      </c>
      <c r="L27" s="52"/>
      <c r="M27" s="37">
        <f>+E27-I27-K27</f>
        <v>3563.22</v>
      </c>
      <c r="N27" s="49"/>
    </row>
    <row r="28" spans="2:15" ht="7.5" customHeight="1" x14ac:dyDescent="0.25">
      <c r="B28" s="49"/>
      <c r="C28" s="51"/>
      <c r="D28" s="49"/>
      <c r="E28" s="52"/>
      <c r="F28" s="52"/>
      <c r="G28" s="52"/>
      <c r="H28" s="52"/>
      <c r="I28" s="52"/>
      <c r="J28" s="52"/>
      <c r="K28" s="52"/>
      <c r="L28" s="52"/>
      <c r="M28" s="52"/>
      <c r="N28" s="49"/>
    </row>
    <row r="29" spans="2:15" x14ac:dyDescent="0.25">
      <c r="B29" s="49"/>
      <c r="C29" s="36">
        <f>+C25-2</f>
        <v>2023</v>
      </c>
      <c r="D29" s="49"/>
      <c r="E29" s="37">
        <f>VLOOKUP($M$15,Data!$A$3:$AF$172,17,FALSE)</f>
        <v>23957</v>
      </c>
      <c r="F29" s="52"/>
      <c r="G29" s="37">
        <f>VLOOKUP($M$15,Data!$A$3:$AF$172,18,FALSE)</f>
        <v>0</v>
      </c>
      <c r="H29" s="52"/>
      <c r="I29" s="37">
        <f>VLOOKUP($M$15,Data!$A$3:$AF$172,19,FALSE)</f>
        <v>0</v>
      </c>
      <c r="J29" s="52"/>
      <c r="K29" s="37">
        <f>VLOOKUP($M$15,Data!$A$3:$AF$172,20,FALSE)</f>
        <v>0</v>
      </c>
      <c r="L29" s="52"/>
      <c r="M29" s="37">
        <f>+E29-I29-K29</f>
        <v>23957</v>
      </c>
      <c r="N29" s="49"/>
    </row>
    <row r="30" spans="2:15" ht="7.5" customHeight="1" x14ac:dyDescent="0.25">
      <c r="B30" s="49"/>
      <c r="C30" s="51"/>
      <c r="D30" s="49"/>
      <c r="E30" s="52"/>
      <c r="F30" s="52"/>
      <c r="G30" s="52"/>
      <c r="H30" s="52"/>
      <c r="I30" s="52"/>
      <c r="J30" s="52"/>
      <c r="K30" s="52"/>
      <c r="L30" s="52"/>
      <c r="M30" s="52"/>
      <c r="N30" s="49"/>
    </row>
    <row r="31" spans="2:15" x14ac:dyDescent="0.25">
      <c r="B31" s="53" t="s">
        <v>59</v>
      </c>
      <c r="C31" s="54"/>
      <c r="D31" s="49"/>
      <c r="E31" s="37">
        <f>+E25+E27+E29</f>
        <v>29283.72</v>
      </c>
      <c r="F31" s="52"/>
      <c r="G31" s="37">
        <f>+G25+G27+G29</f>
        <v>0</v>
      </c>
      <c r="H31" s="52"/>
      <c r="I31" s="37">
        <f>+I25+I27+I29</f>
        <v>0</v>
      </c>
      <c r="J31" s="52"/>
      <c r="K31" s="37">
        <f>+K25+K27+K29</f>
        <v>0</v>
      </c>
      <c r="L31" s="52"/>
      <c r="M31" s="37">
        <f>+M25+M27+M29</f>
        <v>29283.72</v>
      </c>
      <c r="N31" s="49"/>
    </row>
    <row r="32" spans="2:15" ht="7.5" customHeight="1" x14ac:dyDescent="0.25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2:14" x14ac:dyDescent="0.25"/>
    <row r="34" spans="2:14" x14ac:dyDescent="0.25">
      <c r="B34" s="58" t="s">
        <v>53</v>
      </c>
      <c r="C34" s="59" t="s">
        <v>60</v>
      </c>
      <c r="D34" s="60"/>
      <c r="E34" s="59" t="s">
        <v>50</v>
      </c>
      <c r="F34" s="60"/>
      <c r="G34" s="59" t="s">
        <v>57</v>
      </c>
      <c r="H34" s="60"/>
      <c r="I34" s="59" t="s">
        <v>58</v>
      </c>
      <c r="J34" s="60"/>
      <c r="K34" s="59" t="s">
        <v>51</v>
      </c>
      <c r="L34" s="60"/>
      <c r="M34" s="59" t="s">
        <v>52</v>
      </c>
      <c r="N34" s="60"/>
    </row>
    <row r="35" spans="2:14" ht="7.5" customHeight="1" x14ac:dyDescent="0.25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</row>
    <row r="36" spans="2:14" x14ac:dyDescent="0.25">
      <c r="B36" s="61"/>
      <c r="C36" s="36">
        <f>+C25-3</f>
        <v>2022</v>
      </c>
      <c r="D36" s="61"/>
      <c r="E36" s="37">
        <f>VLOOKUP($M$15,Data!$A$3:$AF$172,21,FALSE)</f>
        <v>9654.82</v>
      </c>
      <c r="F36" s="65"/>
      <c r="G36" s="37">
        <f>VLOOKUP($M$15,Data!$A$3:$AF$172,22,FALSE)</f>
        <v>0</v>
      </c>
      <c r="H36" s="65"/>
      <c r="I36" s="37">
        <f>VLOOKUP($M$15,Data!$A$3:$AF$172,23,FALSE)</f>
        <v>0</v>
      </c>
      <c r="J36" s="65"/>
      <c r="K36" s="37">
        <f>VLOOKUP($M$15,Data!$A$3:$AF$172,24,FALSE)</f>
        <v>9655</v>
      </c>
      <c r="L36" s="65"/>
      <c r="M36" s="37">
        <f>+E36-I36-K36</f>
        <v>-0.18000000000029104</v>
      </c>
      <c r="N36" s="61"/>
    </row>
    <row r="37" spans="2:14" ht="7.5" customHeight="1" x14ac:dyDescent="0.25">
      <c r="B37" s="61"/>
      <c r="C37" s="64"/>
      <c r="D37" s="61"/>
      <c r="E37" s="65"/>
      <c r="F37" s="65"/>
      <c r="G37" s="65"/>
      <c r="H37" s="65"/>
      <c r="I37" s="65"/>
      <c r="J37" s="65"/>
      <c r="K37" s="65"/>
      <c r="L37" s="65"/>
      <c r="M37" s="65"/>
      <c r="N37" s="61"/>
    </row>
    <row r="38" spans="2:14" x14ac:dyDescent="0.25">
      <c r="B38" s="61"/>
      <c r="C38" s="36">
        <f>+C25-4</f>
        <v>2021</v>
      </c>
      <c r="D38" s="61"/>
      <c r="E38" s="37">
        <f>VLOOKUP($M$15,Data!$A$3:$AF$172,25,FALSE)</f>
        <v>5070</v>
      </c>
      <c r="F38" s="65"/>
      <c r="G38" s="37">
        <f>VLOOKUP($M$15,Data!$A$3:$AF$172,26,FALSE)</f>
        <v>0</v>
      </c>
      <c r="H38" s="65"/>
      <c r="I38" s="37">
        <f>VLOOKUP($M$15,Data!$A$3:$AF$172,27,FALSE)</f>
        <v>0</v>
      </c>
      <c r="J38" s="65"/>
      <c r="K38" s="37">
        <f>VLOOKUP($M$15,Data!$A$3:$AF$172,28,FALSE)</f>
        <v>5070</v>
      </c>
      <c r="L38" s="65"/>
      <c r="M38" s="37">
        <f>+E38-I38-K38</f>
        <v>0</v>
      </c>
      <c r="N38" s="61"/>
    </row>
    <row r="39" spans="2:14" ht="7.5" customHeight="1" x14ac:dyDescent="0.25">
      <c r="B39" s="61"/>
      <c r="C39" s="64"/>
      <c r="D39" s="61"/>
      <c r="E39" s="65"/>
      <c r="F39" s="65"/>
      <c r="G39" s="65"/>
      <c r="H39" s="65"/>
      <c r="I39" s="65"/>
      <c r="J39" s="65"/>
      <c r="K39" s="65"/>
      <c r="L39" s="65"/>
      <c r="M39" s="65"/>
      <c r="N39" s="61"/>
    </row>
    <row r="40" spans="2:14" x14ac:dyDescent="0.25">
      <c r="B40" s="61"/>
      <c r="C40" s="36">
        <f>+C25-5</f>
        <v>2020</v>
      </c>
      <c r="D40" s="61"/>
      <c r="E40" s="37">
        <f>VLOOKUP($M$15,Data!$A$3:$AF$172,29,FALSE)</f>
        <v>82334</v>
      </c>
      <c r="F40" s="65"/>
      <c r="G40" s="37">
        <f>VLOOKUP($M$15,Data!$A$3:$AF$172,30,FALSE)</f>
        <v>0</v>
      </c>
      <c r="H40" s="65"/>
      <c r="I40" s="37">
        <f>VLOOKUP($M$15,Data!$A$3:$AF$172,31,FALSE)</f>
        <v>0</v>
      </c>
      <c r="J40" s="65"/>
      <c r="K40" s="37">
        <f>VLOOKUP($M$15,Data!$A$3:$AF$172,32,FALSE)</f>
        <v>82334</v>
      </c>
      <c r="L40" s="65"/>
      <c r="M40" s="37">
        <f>+E40-I40-K40</f>
        <v>0</v>
      </c>
      <c r="N40" s="61"/>
    </row>
    <row r="41" spans="2:14" ht="7.5" customHeight="1" x14ac:dyDescent="0.25"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</row>
    <row r="42" spans="2:14" x14ac:dyDescent="0.25">
      <c r="B42" s="62" t="s">
        <v>59</v>
      </c>
      <c r="C42" s="61"/>
      <c r="D42" s="61"/>
      <c r="E42" s="37">
        <f>+E36+E38+E40</f>
        <v>97058.82</v>
      </c>
      <c r="F42" s="61"/>
      <c r="G42" s="37">
        <f>+G36+G38+G40</f>
        <v>0</v>
      </c>
      <c r="H42" s="61"/>
      <c r="I42" s="37">
        <f>+I36+I38+I40</f>
        <v>0</v>
      </c>
      <c r="J42" s="61"/>
      <c r="K42" s="37">
        <f>+K36+K38+K40</f>
        <v>97059</v>
      </c>
      <c r="L42" s="61"/>
      <c r="M42" s="37">
        <f>+M36+M38+M40</f>
        <v>-0.18000000000029104</v>
      </c>
      <c r="N42" s="61"/>
    </row>
    <row r="43" spans="2:14" ht="7.5" customHeight="1" x14ac:dyDescent="0.25"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</row>
    <row r="44" spans="2:14" x14ac:dyDescent="0.25"/>
    <row r="45" spans="2:14" x14ac:dyDescent="0.25"/>
    <row r="46" spans="2:14" x14ac:dyDescent="0.25"/>
    <row r="55" spans="19:19" ht="15" hidden="1" customHeight="1" x14ac:dyDescent="0.25">
      <c r="S55" s="7"/>
    </row>
    <row r="56" spans="19:19" hidden="1" x14ac:dyDescent="0.25">
      <c r="S56" s="7"/>
    </row>
    <row r="60" spans="19:19" x14ac:dyDescent="0.25"/>
    <row r="61" spans="19:19" x14ac:dyDescent="0.25"/>
    <row r="62" spans="19:19" x14ac:dyDescent="0.25"/>
    <row r="63" spans="19:19" x14ac:dyDescent="0.25"/>
    <row r="64" spans="19:19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</sheetData>
  <sheetProtection algorithmName="SHA-512" hashValue="R+RRij30Fh9TBTpsyGouPed9k1ZzZzqNnGYV1122TTiug+nPfzyU7KwvuEO7VIctLPPHX7Hr3at0vX3KhCflGg==" saltValue="ztUWjBYtPGP2o9WYye5MsQ==" spinCount="100000" sheet="1" objects="1" scenarios="1"/>
  <mergeCells count="6">
    <mergeCell ref="B8:N8"/>
    <mergeCell ref="B5:N5"/>
    <mergeCell ref="B4:N4"/>
    <mergeCell ref="B3:N3"/>
    <mergeCell ref="B2:N2"/>
    <mergeCell ref="B7:N7"/>
  </mergeCells>
  <pageMargins left="0.7" right="0.7" top="0.75" bottom="0.75" header="0.3" footer="0.3"/>
  <pageSetup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942975</xdr:colOff>
                    <xdr:row>10</xdr:row>
                    <xdr:rowOff>9525</xdr:rowOff>
                  </from>
                  <to>
                    <xdr:col>10</xdr:col>
                    <xdr:colOff>333375</xdr:colOff>
                    <xdr:row>10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F176"/>
  <sheetViews>
    <sheetView zoomScale="136" zoomScaleNormal="136" workbookViewId="0">
      <pane ySplit="2" topLeftCell="A3" activePane="bottomLeft" state="frozen"/>
      <selection activeCell="A3" sqref="A3"/>
      <selection pane="bottomLeft" activeCell="A3" sqref="A3"/>
    </sheetView>
  </sheetViews>
  <sheetFormatPr defaultRowHeight="15" x14ac:dyDescent="0.25"/>
  <cols>
    <col min="1" max="1" width="9.140625" style="33"/>
    <col min="2" max="2" width="6.42578125" hidden="1" customWidth="1"/>
    <col min="3" max="3" width="24.5703125" hidden="1" customWidth="1"/>
    <col min="4" max="4" width="41.140625" bestFit="1" customWidth="1"/>
    <col min="5" max="5" width="0" hidden="1" customWidth="1"/>
    <col min="6" max="6" width="4" hidden="1" customWidth="1"/>
    <col min="7" max="7" width="12.42578125" bestFit="1" customWidth="1"/>
    <col min="8" max="8" width="12" bestFit="1" customWidth="1"/>
    <col min="9" max="32" width="10.5703125" customWidth="1"/>
  </cols>
  <sheetData>
    <row r="1" spans="1:32" x14ac:dyDescent="0.25">
      <c r="A1" s="87">
        <f>COUNTA(A3:A172)/COUNTA(D3:D172)</f>
        <v>1</v>
      </c>
      <c r="G1" s="104" t="s">
        <v>306</v>
      </c>
      <c r="H1" s="104"/>
      <c r="I1" s="104"/>
      <c r="J1" s="104"/>
      <c r="K1" s="104"/>
      <c r="L1" s="104"/>
      <c r="M1" s="105" t="s">
        <v>307</v>
      </c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</row>
    <row r="2" spans="1:32" s="1" customFormat="1" ht="45" x14ac:dyDescent="0.2">
      <c r="A2" s="20" t="s">
        <v>55</v>
      </c>
      <c r="B2" s="20"/>
      <c r="C2" s="20"/>
      <c r="D2" s="20" t="s">
        <v>54</v>
      </c>
      <c r="E2" s="20"/>
      <c r="F2" s="20"/>
      <c r="G2" s="38" t="str">
        <f>'Levy Cap Report'!P3-1&amp;" Max Allowable Amount to be Raised"</f>
        <v>2025 Max Allowable Amount to be Raised</v>
      </c>
      <c r="H2" s="38" t="str">
        <f>'Levy Cap Report'!P3-1&amp;" Amount to be Raised"</f>
        <v>2025 Amount to be Raised</v>
      </c>
      <c r="I2" s="76" t="str">
        <f>'Levy Cap Report'!P3-1&amp;" Allowable"</f>
        <v>2025 Allowable</v>
      </c>
      <c r="J2" s="38" t="str">
        <f>'Levy Cap Report'!P3-1&amp;" Applied In"</f>
        <v>2025 Applied In</v>
      </c>
      <c r="K2" s="38" t="str">
        <f>'Levy Cap Report'!P3-1&amp;" Used From"</f>
        <v>2025 Used From</v>
      </c>
      <c r="L2" s="39" t="str">
        <f>'Levy Cap Report'!P3-1&amp;" Expired"</f>
        <v>2025 Expired</v>
      </c>
      <c r="M2" s="69" t="str">
        <f>'Levy Cap Report'!P3-2&amp;" Allowable"</f>
        <v>2024 Allowable</v>
      </c>
      <c r="N2" s="40" t="str">
        <f>'Levy Cap Report'!P3-2&amp;" Applied In"</f>
        <v>2024 Applied In</v>
      </c>
      <c r="O2" s="40" t="str">
        <f>'Levy Cap Report'!P3-2&amp;" Used From"</f>
        <v>2024 Used From</v>
      </c>
      <c r="P2" s="41" t="str">
        <f>'Levy Cap Report'!P3-2&amp;" Expired"</f>
        <v>2024 Expired</v>
      </c>
      <c r="Q2" s="70" t="str">
        <f>'Levy Cap Report'!P3-3&amp;" Allowable"</f>
        <v>2023 Allowable</v>
      </c>
      <c r="R2" s="42" t="str">
        <f>'Levy Cap Report'!P3-3&amp;" Applied In"</f>
        <v>2023 Applied In</v>
      </c>
      <c r="S2" s="42" t="str">
        <f>'Levy Cap Report'!P3-3&amp;" Used From"</f>
        <v>2023 Used From</v>
      </c>
      <c r="T2" s="43" t="str">
        <f>'Levy Cap Report'!P3-3&amp;" Expired"</f>
        <v>2023 Expired</v>
      </c>
      <c r="U2" s="72" t="str">
        <f>'Levy Cap Report'!P3-4&amp;" Allowable"</f>
        <v>2022 Allowable</v>
      </c>
      <c r="V2" s="44" t="str">
        <f>'Levy Cap Report'!P3-4&amp;" Applied In"</f>
        <v>2022 Applied In</v>
      </c>
      <c r="W2" s="44" t="str">
        <f>'Levy Cap Report'!P3-4&amp;" Used From"</f>
        <v>2022 Used From</v>
      </c>
      <c r="X2" s="45" t="str">
        <f>'Levy Cap Report'!P3-4&amp;" Expired"</f>
        <v>2022 Expired</v>
      </c>
      <c r="Y2" s="73" t="str">
        <f>'Levy Cap Report'!P3-5&amp;" Allowable"</f>
        <v>2021 Allowable</v>
      </c>
      <c r="Z2" s="46" t="str">
        <f>'Levy Cap Report'!P3-5&amp;" Applied In"</f>
        <v>2021 Applied In</v>
      </c>
      <c r="AA2" s="46" t="str">
        <f>'Levy Cap Report'!P3-5&amp;" Used From"</f>
        <v>2021 Used From</v>
      </c>
      <c r="AB2" s="47" t="str">
        <f>'Levy Cap Report'!P3-5&amp;" Expired"</f>
        <v>2021 Expired</v>
      </c>
      <c r="AC2" s="74" t="str">
        <f>'Levy Cap Report'!P3-6&amp;" Allowable"</f>
        <v>2020 Allowable</v>
      </c>
      <c r="AD2" s="48" t="str">
        <f>'Levy Cap Report'!P3-6&amp;" Applied In"</f>
        <v>2020 Applied In</v>
      </c>
      <c r="AE2" s="48" t="str">
        <f>'Levy Cap Report'!P3-6&amp;" Used From"</f>
        <v>2020 Used From</v>
      </c>
      <c r="AF2" s="75" t="str">
        <f>'Levy Cap Report'!P3-6&amp;" Expired"</f>
        <v>2020 Expired</v>
      </c>
    </row>
    <row r="3" spans="1:32" x14ac:dyDescent="0.25">
      <c r="A3" s="84" t="s">
        <v>56</v>
      </c>
      <c r="B3" s="66"/>
      <c r="C3" s="77"/>
      <c r="D3" s="77" t="s">
        <v>61</v>
      </c>
      <c r="E3" s="77"/>
      <c r="F3" s="66"/>
      <c r="G3" s="67">
        <v>811906.5</v>
      </c>
      <c r="H3" s="67">
        <v>810143</v>
      </c>
      <c r="I3" s="71">
        <v>1763.5</v>
      </c>
      <c r="J3" s="67">
        <v>0</v>
      </c>
      <c r="K3" s="67">
        <v>0</v>
      </c>
      <c r="L3" s="67">
        <v>0</v>
      </c>
      <c r="M3" s="71">
        <v>3563.22</v>
      </c>
      <c r="N3" s="67">
        <v>0</v>
      </c>
      <c r="O3" s="67">
        <v>0</v>
      </c>
      <c r="P3" s="67">
        <v>0</v>
      </c>
      <c r="Q3" s="71">
        <v>23957</v>
      </c>
      <c r="R3" s="67">
        <v>0</v>
      </c>
      <c r="S3" s="67">
        <v>0</v>
      </c>
      <c r="T3" s="67">
        <v>0</v>
      </c>
      <c r="U3" s="71">
        <v>9654.82</v>
      </c>
      <c r="V3" s="67">
        <v>0</v>
      </c>
      <c r="W3" s="67">
        <v>0</v>
      </c>
      <c r="X3" s="88">
        <v>9655</v>
      </c>
      <c r="Y3" s="71">
        <v>5070</v>
      </c>
      <c r="Z3" s="67">
        <v>0</v>
      </c>
      <c r="AA3" s="67">
        <v>0</v>
      </c>
      <c r="AB3" s="88">
        <v>5070</v>
      </c>
      <c r="AC3" s="71">
        <v>82334</v>
      </c>
      <c r="AD3" s="67">
        <v>0</v>
      </c>
      <c r="AE3" s="67">
        <v>0</v>
      </c>
      <c r="AF3" s="89">
        <v>82334</v>
      </c>
    </row>
    <row r="4" spans="1:32" x14ac:dyDescent="0.25">
      <c r="A4" s="84" t="s">
        <v>232</v>
      </c>
      <c r="B4" s="66"/>
      <c r="C4" s="77"/>
      <c r="D4" s="77" t="s">
        <v>231</v>
      </c>
      <c r="E4" s="77"/>
      <c r="F4" s="66"/>
      <c r="G4" s="67">
        <v>831750</v>
      </c>
      <c r="H4" s="67">
        <v>831750</v>
      </c>
      <c r="I4" s="71">
        <v>0</v>
      </c>
      <c r="J4" s="67">
        <v>11738.92</v>
      </c>
      <c r="K4" s="67">
        <v>0</v>
      </c>
      <c r="L4" s="67">
        <v>0</v>
      </c>
      <c r="M4" s="71">
        <v>119545</v>
      </c>
      <c r="N4" s="67">
        <v>0</v>
      </c>
      <c r="O4" s="67">
        <v>0</v>
      </c>
      <c r="P4" s="67">
        <v>0</v>
      </c>
      <c r="Q4" s="71">
        <v>11000.79</v>
      </c>
      <c r="R4" s="67">
        <v>0</v>
      </c>
      <c r="S4" s="67">
        <v>0</v>
      </c>
      <c r="T4" s="67">
        <v>0</v>
      </c>
      <c r="U4" s="71">
        <v>51061.5</v>
      </c>
      <c r="V4" s="67">
        <v>0</v>
      </c>
      <c r="W4" s="67">
        <v>11738.92</v>
      </c>
      <c r="X4" s="88">
        <v>39323.08</v>
      </c>
      <c r="Y4" s="71">
        <v>26174</v>
      </c>
      <c r="Z4" s="67">
        <v>0</v>
      </c>
      <c r="AA4" s="67">
        <v>0</v>
      </c>
      <c r="AB4" s="88">
        <v>26174</v>
      </c>
      <c r="AC4" s="71">
        <v>37082</v>
      </c>
      <c r="AD4" s="67">
        <v>0</v>
      </c>
      <c r="AE4" s="67">
        <v>0</v>
      </c>
      <c r="AF4" s="89">
        <v>37082</v>
      </c>
    </row>
    <row r="5" spans="1:32" x14ac:dyDescent="0.25">
      <c r="A5" s="85" t="s">
        <v>310</v>
      </c>
      <c r="B5" s="66"/>
      <c r="C5" s="77"/>
      <c r="D5" s="77" t="s">
        <v>86</v>
      </c>
      <c r="E5" s="77"/>
      <c r="F5" s="66"/>
      <c r="G5" s="67">
        <v>896601.35</v>
      </c>
      <c r="H5" s="67">
        <v>896601</v>
      </c>
      <c r="I5" s="71">
        <v>0.35</v>
      </c>
      <c r="J5" s="67">
        <v>0</v>
      </c>
      <c r="K5" s="67">
        <v>0</v>
      </c>
      <c r="L5" s="67">
        <v>0</v>
      </c>
      <c r="M5" s="71">
        <v>0.88</v>
      </c>
      <c r="N5" s="67">
        <v>8386</v>
      </c>
      <c r="O5" s="67">
        <v>0</v>
      </c>
      <c r="P5" s="67">
        <v>0</v>
      </c>
      <c r="Q5" s="71">
        <v>5</v>
      </c>
      <c r="R5" s="67">
        <v>0</v>
      </c>
      <c r="S5" s="67">
        <v>5</v>
      </c>
      <c r="T5" s="67">
        <v>0</v>
      </c>
      <c r="U5" s="71">
        <v>0</v>
      </c>
      <c r="V5" s="67">
        <v>54217.21</v>
      </c>
      <c r="W5" s="67">
        <v>0</v>
      </c>
      <c r="X5" s="88">
        <v>0</v>
      </c>
      <c r="Y5" s="71">
        <v>52318</v>
      </c>
      <c r="Z5" s="67">
        <v>0</v>
      </c>
      <c r="AA5" s="67">
        <v>52318</v>
      </c>
      <c r="AB5" s="88">
        <v>0</v>
      </c>
      <c r="AC5" s="71">
        <v>10280</v>
      </c>
      <c r="AD5" s="67">
        <v>0</v>
      </c>
      <c r="AE5" s="67">
        <v>10280</v>
      </c>
      <c r="AF5" s="89">
        <v>0</v>
      </c>
    </row>
    <row r="6" spans="1:32" x14ac:dyDescent="0.25">
      <c r="A6" s="85" t="s">
        <v>311</v>
      </c>
      <c r="B6" s="66"/>
      <c r="C6" s="77"/>
      <c r="D6" s="77" t="s">
        <v>69</v>
      </c>
      <c r="E6" s="77"/>
      <c r="F6" s="66"/>
      <c r="G6" s="67">
        <v>248089.58</v>
      </c>
      <c r="H6" s="67">
        <v>247672</v>
      </c>
      <c r="I6" s="71">
        <v>417.58</v>
      </c>
      <c r="J6" s="67">
        <v>0</v>
      </c>
      <c r="K6" s="67">
        <v>0</v>
      </c>
      <c r="L6" s="67">
        <v>0</v>
      </c>
      <c r="M6" s="71">
        <v>0</v>
      </c>
      <c r="N6" s="67">
        <v>1014.12</v>
      </c>
      <c r="O6" s="67">
        <v>0</v>
      </c>
      <c r="P6" s="67">
        <v>0</v>
      </c>
      <c r="Q6" s="71">
        <v>3925</v>
      </c>
      <c r="R6" s="67">
        <v>0</v>
      </c>
      <c r="S6" s="67">
        <v>1014.12</v>
      </c>
      <c r="T6" s="67">
        <v>0</v>
      </c>
      <c r="U6" s="71">
        <v>14932</v>
      </c>
      <c r="V6" s="67">
        <v>0</v>
      </c>
      <c r="W6" s="67">
        <v>0</v>
      </c>
      <c r="X6" s="88">
        <v>14932</v>
      </c>
      <c r="Y6" s="71">
        <v>55</v>
      </c>
      <c r="Z6" s="67">
        <v>0</v>
      </c>
      <c r="AA6" s="67">
        <v>0</v>
      </c>
      <c r="AB6" s="88">
        <v>55</v>
      </c>
      <c r="AC6" s="71">
        <v>0</v>
      </c>
      <c r="AD6" s="67">
        <v>10693</v>
      </c>
      <c r="AE6" s="67">
        <v>0</v>
      </c>
      <c r="AF6" s="89">
        <v>0</v>
      </c>
    </row>
    <row r="7" spans="1:32" x14ac:dyDescent="0.25">
      <c r="A7" s="85" t="s">
        <v>313</v>
      </c>
      <c r="B7" s="66"/>
      <c r="C7" s="77"/>
      <c r="D7" s="77" t="s">
        <v>314</v>
      </c>
      <c r="E7" s="77"/>
      <c r="F7" s="66"/>
      <c r="G7" s="67">
        <v>3371514.53</v>
      </c>
      <c r="H7" s="67">
        <v>3368734.32</v>
      </c>
      <c r="I7" s="71">
        <v>2780.21</v>
      </c>
      <c r="J7" s="67">
        <v>0</v>
      </c>
      <c r="K7" s="67">
        <v>0</v>
      </c>
      <c r="L7" s="67">
        <v>0</v>
      </c>
      <c r="M7" s="71">
        <v>0</v>
      </c>
      <c r="N7" s="67">
        <v>0</v>
      </c>
      <c r="O7" s="67">
        <v>0</v>
      </c>
      <c r="P7" s="67">
        <v>0</v>
      </c>
      <c r="Q7" s="71">
        <v>0</v>
      </c>
      <c r="R7" s="67">
        <v>7889.62</v>
      </c>
      <c r="S7" s="67">
        <v>0</v>
      </c>
      <c r="T7" s="67">
        <v>0</v>
      </c>
      <c r="U7" s="71">
        <v>120.71</v>
      </c>
      <c r="V7" s="67">
        <v>0</v>
      </c>
      <c r="W7" s="67">
        <v>121</v>
      </c>
      <c r="X7" s="88">
        <v>0</v>
      </c>
      <c r="Y7" s="71">
        <v>0</v>
      </c>
      <c r="Z7" s="67">
        <v>95696</v>
      </c>
      <c r="AA7" s="67">
        <v>0</v>
      </c>
      <c r="AB7" s="88">
        <v>0</v>
      </c>
      <c r="AC7" s="71">
        <v>103465</v>
      </c>
      <c r="AD7" s="67">
        <v>0</v>
      </c>
      <c r="AE7" s="67">
        <v>103465</v>
      </c>
      <c r="AF7" s="89">
        <v>0</v>
      </c>
    </row>
    <row r="8" spans="1:32" x14ac:dyDescent="0.25">
      <c r="A8" s="85" t="s">
        <v>312</v>
      </c>
      <c r="B8" s="66"/>
      <c r="C8" s="77"/>
      <c r="D8" s="77" t="s">
        <v>70</v>
      </c>
      <c r="E8" s="77"/>
      <c r="F8" s="66"/>
      <c r="G8" s="67">
        <v>2314805.2999999998</v>
      </c>
      <c r="H8" s="67">
        <v>2314805.2999999998</v>
      </c>
      <c r="I8" s="71">
        <v>0</v>
      </c>
      <c r="J8" s="67">
        <v>0</v>
      </c>
      <c r="K8" s="67">
        <v>0</v>
      </c>
      <c r="L8" s="67">
        <v>0</v>
      </c>
      <c r="M8" s="71">
        <v>0</v>
      </c>
      <c r="N8" s="67">
        <v>0</v>
      </c>
      <c r="O8" s="67">
        <v>0</v>
      </c>
      <c r="P8" s="67">
        <v>0</v>
      </c>
      <c r="Q8" s="71">
        <v>0</v>
      </c>
      <c r="R8" s="67">
        <v>0</v>
      </c>
      <c r="S8" s="67">
        <v>0</v>
      </c>
      <c r="T8" s="67">
        <v>0</v>
      </c>
      <c r="U8" s="71">
        <v>0</v>
      </c>
      <c r="V8" s="67">
        <v>0</v>
      </c>
      <c r="W8" s="67">
        <v>0</v>
      </c>
      <c r="X8" s="88">
        <v>0</v>
      </c>
      <c r="Y8" s="71">
        <v>0</v>
      </c>
      <c r="Z8" s="67">
        <v>0</v>
      </c>
      <c r="AA8" s="67">
        <v>0</v>
      </c>
      <c r="AB8" s="88">
        <v>0</v>
      </c>
      <c r="AC8" s="71">
        <v>0</v>
      </c>
      <c r="AD8" s="67">
        <v>4287</v>
      </c>
      <c r="AE8" s="67">
        <v>0</v>
      </c>
      <c r="AF8" s="89">
        <v>0</v>
      </c>
    </row>
    <row r="9" spans="1:32" x14ac:dyDescent="0.25">
      <c r="A9" s="85" t="s">
        <v>315</v>
      </c>
      <c r="B9" s="66"/>
      <c r="C9" s="77"/>
      <c r="D9" s="77" t="s">
        <v>204</v>
      </c>
      <c r="E9" s="77"/>
      <c r="F9" s="66"/>
      <c r="G9" s="67">
        <v>2803409.56</v>
      </c>
      <c r="H9" s="67">
        <v>2801000</v>
      </c>
      <c r="I9" s="71">
        <v>2409.56</v>
      </c>
      <c r="J9" s="67">
        <v>0</v>
      </c>
      <c r="K9" s="67">
        <v>0</v>
      </c>
      <c r="L9" s="67">
        <v>0</v>
      </c>
      <c r="M9" s="71">
        <v>50390.82</v>
      </c>
      <c r="N9" s="67">
        <v>0</v>
      </c>
      <c r="O9" s="67">
        <v>0</v>
      </c>
      <c r="P9" s="67">
        <v>0</v>
      </c>
      <c r="Q9" s="71">
        <v>1730</v>
      </c>
      <c r="R9" s="67">
        <v>0</v>
      </c>
      <c r="S9" s="67">
        <v>0</v>
      </c>
      <c r="T9" s="67">
        <v>0</v>
      </c>
      <c r="U9" s="71">
        <v>61516.08</v>
      </c>
      <c r="V9" s="67">
        <v>0</v>
      </c>
      <c r="W9" s="67">
        <v>0</v>
      </c>
      <c r="X9" s="88">
        <v>61516</v>
      </c>
      <c r="Y9" s="71">
        <v>51751</v>
      </c>
      <c r="Z9" s="67">
        <v>0</v>
      </c>
      <c r="AA9" s="67">
        <v>0</v>
      </c>
      <c r="AB9" s="88">
        <v>51751</v>
      </c>
      <c r="AC9" s="71">
        <v>79811</v>
      </c>
      <c r="AD9" s="67">
        <v>0</v>
      </c>
      <c r="AE9" s="67">
        <v>0</v>
      </c>
      <c r="AF9" s="89">
        <v>79811</v>
      </c>
    </row>
    <row r="10" spans="1:32" x14ac:dyDescent="0.25">
      <c r="A10" s="85" t="s">
        <v>316</v>
      </c>
      <c r="B10" s="66"/>
      <c r="C10" s="77"/>
      <c r="D10" s="77" t="s">
        <v>205</v>
      </c>
      <c r="E10" s="77"/>
      <c r="F10" s="66"/>
      <c r="G10" s="67">
        <v>2380000</v>
      </c>
      <c r="H10" s="67">
        <v>2380000</v>
      </c>
      <c r="I10" s="71">
        <v>0</v>
      </c>
      <c r="J10" s="67">
        <v>0</v>
      </c>
      <c r="K10" s="67">
        <v>0</v>
      </c>
      <c r="L10" s="67">
        <v>0</v>
      </c>
      <c r="M10" s="71">
        <v>0</v>
      </c>
      <c r="N10" s="67">
        <v>14145.23</v>
      </c>
      <c r="O10" s="67">
        <v>0</v>
      </c>
      <c r="P10" s="67">
        <v>0</v>
      </c>
      <c r="Q10" s="71">
        <v>24188</v>
      </c>
      <c r="R10" s="67">
        <v>0</v>
      </c>
      <c r="S10" s="67">
        <v>0</v>
      </c>
      <c r="T10" s="67">
        <v>0</v>
      </c>
      <c r="U10" s="71">
        <v>46077</v>
      </c>
      <c r="V10" s="67">
        <v>0</v>
      </c>
      <c r="W10" s="67">
        <v>0</v>
      </c>
      <c r="X10" s="88">
        <v>46077</v>
      </c>
      <c r="Y10" s="71">
        <v>163356</v>
      </c>
      <c r="Z10" s="67">
        <v>0</v>
      </c>
      <c r="AA10" s="67">
        <v>14145.23</v>
      </c>
      <c r="AB10" s="88">
        <v>149211</v>
      </c>
      <c r="AC10" s="71">
        <v>125043</v>
      </c>
      <c r="AD10" s="67">
        <v>0</v>
      </c>
      <c r="AE10" s="67">
        <v>0</v>
      </c>
      <c r="AF10" s="89">
        <v>125042</v>
      </c>
    </row>
    <row r="11" spans="1:32" x14ac:dyDescent="0.25">
      <c r="A11" s="85" t="s">
        <v>317</v>
      </c>
      <c r="B11" s="66"/>
      <c r="C11" s="77"/>
      <c r="D11" s="77" t="s">
        <v>206</v>
      </c>
      <c r="E11" s="77"/>
      <c r="F11" s="66"/>
      <c r="G11" s="67">
        <v>1660000</v>
      </c>
      <c r="H11" s="67">
        <v>1660000</v>
      </c>
      <c r="I11" s="71">
        <v>0</v>
      </c>
      <c r="J11" s="67">
        <v>69255.009999999995</v>
      </c>
      <c r="K11" s="67">
        <v>0</v>
      </c>
      <c r="L11" s="67">
        <v>0</v>
      </c>
      <c r="M11" s="71">
        <v>0</v>
      </c>
      <c r="N11" s="67">
        <v>3185.97</v>
      </c>
      <c r="O11" s="67">
        <v>0</v>
      </c>
      <c r="P11" s="67">
        <v>0</v>
      </c>
      <c r="Q11" s="71">
        <v>34139.629999999997</v>
      </c>
      <c r="R11" s="67">
        <v>0</v>
      </c>
      <c r="S11" s="67">
        <v>0</v>
      </c>
      <c r="T11" s="67">
        <v>0</v>
      </c>
      <c r="U11" s="71">
        <v>122506.17</v>
      </c>
      <c r="V11" s="67">
        <v>0</v>
      </c>
      <c r="W11" s="67">
        <v>69255.009999999995</v>
      </c>
      <c r="X11" s="88">
        <v>53251</v>
      </c>
      <c r="Y11" s="71">
        <v>14682</v>
      </c>
      <c r="Z11" s="67">
        <v>0</v>
      </c>
      <c r="AA11" s="67">
        <v>3185.97</v>
      </c>
      <c r="AB11" s="88">
        <v>11496.03</v>
      </c>
      <c r="AC11" s="71">
        <v>2108</v>
      </c>
      <c r="AD11" s="67">
        <v>0</v>
      </c>
      <c r="AE11" s="67">
        <v>0</v>
      </c>
      <c r="AF11" s="89">
        <v>2108</v>
      </c>
    </row>
    <row r="12" spans="1:32" x14ac:dyDescent="0.25">
      <c r="A12" s="85" t="s">
        <v>318</v>
      </c>
      <c r="B12" s="66"/>
      <c r="C12" s="77"/>
      <c r="D12" s="77" t="s">
        <v>220</v>
      </c>
      <c r="E12" s="77"/>
      <c r="F12" s="66"/>
      <c r="G12" s="67">
        <v>645884.18999999994</v>
      </c>
      <c r="H12" s="67">
        <v>645884.18999999994</v>
      </c>
      <c r="I12" s="71">
        <v>0</v>
      </c>
      <c r="J12" s="67">
        <v>0</v>
      </c>
      <c r="K12" s="67">
        <v>0</v>
      </c>
      <c r="L12" s="67">
        <v>0</v>
      </c>
      <c r="M12" s="71">
        <v>1850</v>
      </c>
      <c r="N12" s="67">
        <v>0</v>
      </c>
      <c r="O12" s="67">
        <v>0</v>
      </c>
      <c r="P12" s="67">
        <v>0</v>
      </c>
      <c r="Q12" s="71">
        <v>0</v>
      </c>
      <c r="R12" s="67">
        <v>0</v>
      </c>
      <c r="S12" s="67">
        <v>0</v>
      </c>
      <c r="T12" s="67">
        <v>0</v>
      </c>
      <c r="U12" s="71">
        <v>0</v>
      </c>
      <c r="V12" s="67">
        <v>0</v>
      </c>
      <c r="W12" s="67">
        <v>0</v>
      </c>
      <c r="X12" s="88">
        <v>0</v>
      </c>
      <c r="Y12" s="71">
        <v>0</v>
      </c>
      <c r="Z12" s="67">
        <v>0</v>
      </c>
      <c r="AA12" s="67">
        <v>0</v>
      </c>
      <c r="AB12" s="88">
        <v>0</v>
      </c>
      <c r="AC12" s="71">
        <v>0</v>
      </c>
      <c r="AD12" s="67">
        <v>0</v>
      </c>
      <c r="AE12" s="67">
        <v>0</v>
      </c>
      <c r="AF12" s="89">
        <v>0</v>
      </c>
    </row>
    <row r="13" spans="1:32" x14ac:dyDescent="0.25">
      <c r="A13" s="85" t="s">
        <v>319</v>
      </c>
      <c r="B13" s="66"/>
      <c r="C13" s="77"/>
      <c r="D13" s="77" t="s">
        <v>219</v>
      </c>
      <c r="E13" s="77"/>
      <c r="F13" s="66"/>
      <c r="G13" s="67">
        <v>546197.23</v>
      </c>
      <c r="H13" s="67">
        <v>546197.23</v>
      </c>
      <c r="I13" s="71">
        <v>0</v>
      </c>
      <c r="J13" s="67">
        <v>0</v>
      </c>
      <c r="K13" s="67">
        <v>0</v>
      </c>
      <c r="L13" s="67">
        <v>0</v>
      </c>
      <c r="M13" s="71">
        <v>0</v>
      </c>
      <c r="N13" s="67">
        <v>0</v>
      </c>
      <c r="O13" s="67">
        <v>0</v>
      </c>
      <c r="P13" s="67">
        <v>0</v>
      </c>
      <c r="Q13" s="71">
        <v>60358</v>
      </c>
      <c r="R13" s="67">
        <v>0</v>
      </c>
      <c r="S13" s="67">
        <v>0</v>
      </c>
      <c r="T13" s="67">
        <v>0</v>
      </c>
      <c r="U13" s="71">
        <v>10000</v>
      </c>
      <c r="V13" s="67">
        <v>0</v>
      </c>
      <c r="W13" s="67">
        <v>0</v>
      </c>
      <c r="X13" s="88">
        <v>10000</v>
      </c>
      <c r="Y13" s="71">
        <v>0</v>
      </c>
      <c r="Z13" s="67">
        <v>0</v>
      </c>
      <c r="AA13" s="67">
        <v>0</v>
      </c>
      <c r="AB13" s="88">
        <v>0</v>
      </c>
      <c r="AC13" s="71">
        <v>0</v>
      </c>
      <c r="AD13" s="67">
        <v>0</v>
      </c>
      <c r="AE13" s="67">
        <v>0</v>
      </c>
      <c r="AF13" s="89">
        <v>0</v>
      </c>
    </row>
    <row r="14" spans="1:32" x14ac:dyDescent="0.25">
      <c r="A14" s="85" t="s">
        <v>320</v>
      </c>
      <c r="B14" s="66"/>
      <c r="C14" s="77"/>
      <c r="D14" s="77" t="s">
        <v>221</v>
      </c>
      <c r="E14" s="77"/>
      <c r="F14" s="66"/>
      <c r="G14" s="67">
        <v>1706669.38</v>
      </c>
      <c r="H14" s="67">
        <v>1670171</v>
      </c>
      <c r="I14" s="71">
        <v>36498.379999999997</v>
      </c>
      <c r="J14" s="67">
        <v>0</v>
      </c>
      <c r="K14" s="67">
        <v>0</v>
      </c>
      <c r="L14" s="67">
        <v>0</v>
      </c>
      <c r="M14" s="71">
        <v>0</v>
      </c>
      <c r="N14" s="67">
        <v>80886.789999999994</v>
      </c>
      <c r="O14" s="67">
        <v>0</v>
      </c>
      <c r="P14" s="67">
        <v>0</v>
      </c>
      <c r="Q14" s="71">
        <v>0</v>
      </c>
      <c r="R14" s="67">
        <v>19717</v>
      </c>
      <c r="S14" s="67">
        <v>0</v>
      </c>
      <c r="T14" s="67">
        <v>0</v>
      </c>
      <c r="U14" s="71">
        <v>1308.3699999999999</v>
      </c>
      <c r="V14" s="67">
        <v>0</v>
      </c>
      <c r="W14" s="67">
        <v>1308</v>
      </c>
      <c r="X14" s="88">
        <v>0</v>
      </c>
      <c r="Y14" s="71">
        <v>79699</v>
      </c>
      <c r="Z14" s="67">
        <v>0</v>
      </c>
      <c r="AA14" s="67">
        <v>79699</v>
      </c>
      <c r="AB14" s="88">
        <v>0</v>
      </c>
      <c r="AC14" s="71">
        <v>19598</v>
      </c>
      <c r="AD14" s="67">
        <v>0</v>
      </c>
      <c r="AE14" s="67">
        <v>19598</v>
      </c>
      <c r="AF14" s="89">
        <v>0</v>
      </c>
    </row>
    <row r="15" spans="1:32" x14ac:dyDescent="0.25">
      <c r="A15" s="85" t="s">
        <v>321</v>
      </c>
      <c r="B15" s="66"/>
      <c r="C15" s="77"/>
      <c r="D15" s="77" t="s">
        <v>222</v>
      </c>
      <c r="E15" s="77"/>
      <c r="F15" s="66"/>
      <c r="G15" s="67">
        <v>737716.5</v>
      </c>
      <c r="H15" s="67">
        <v>715262.6</v>
      </c>
      <c r="I15" s="71">
        <v>22453.9</v>
      </c>
      <c r="J15" s="67">
        <v>0</v>
      </c>
      <c r="K15" s="67">
        <v>0</v>
      </c>
      <c r="L15" s="67">
        <v>0</v>
      </c>
      <c r="M15" s="71">
        <v>0</v>
      </c>
      <c r="N15" s="67">
        <v>0</v>
      </c>
      <c r="O15" s="67">
        <v>0</v>
      </c>
      <c r="P15" s="67">
        <v>0</v>
      </c>
      <c r="Q15" s="71">
        <v>20089</v>
      </c>
      <c r="R15" s="67">
        <v>0</v>
      </c>
      <c r="S15" s="67">
        <v>0</v>
      </c>
      <c r="T15" s="67">
        <v>0</v>
      </c>
      <c r="U15" s="71">
        <v>38208</v>
      </c>
      <c r="V15" s="67">
        <v>0</v>
      </c>
      <c r="W15" s="67">
        <v>0</v>
      </c>
      <c r="X15" s="88">
        <v>38208</v>
      </c>
      <c r="Y15" s="71">
        <v>0</v>
      </c>
      <c r="Z15" s="67">
        <v>0</v>
      </c>
      <c r="AA15" s="67">
        <v>0</v>
      </c>
      <c r="AB15" s="88">
        <v>0</v>
      </c>
      <c r="AC15" s="71">
        <v>0</v>
      </c>
      <c r="AD15" s="67">
        <v>0</v>
      </c>
      <c r="AE15" s="67">
        <v>0</v>
      </c>
      <c r="AF15" s="89">
        <v>0</v>
      </c>
    </row>
    <row r="16" spans="1:32" x14ac:dyDescent="0.25">
      <c r="A16" s="85" t="s">
        <v>322</v>
      </c>
      <c r="B16" s="66"/>
      <c r="C16" s="77"/>
      <c r="D16" s="77" t="s">
        <v>64</v>
      </c>
      <c r="E16" s="77"/>
      <c r="F16" s="66"/>
      <c r="G16" s="67">
        <v>308990.59000000003</v>
      </c>
      <c r="H16" s="67">
        <v>280285</v>
      </c>
      <c r="I16" s="71">
        <v>28705.59</v>
      </c>
      <c r="J16" s="67">
        <v>0</v>
      </c>
      <c r="K16" s="67">
        <v>0</v>
      </c>
      <c r="L16" s="67">
        <v>0</v>
      </c>
      <c r="M16" s="71">
        <v>0</v>
      </c>
      <c r="N16" s="67">
        <v>4045.69</v>
      </c>
      <c r="O16" s="67">
        <v>0</v>
      </c>
      <c r="P16" s="67">
        <v>0</v>
      </c>
      <c r="Q16" s="71">
        <v>6557.87</v>
      </c>
      <c r="R16" s="67">
        <v>0</v>
      </c>
      <c r="S16" s="67">
        <v>4045.69</v>
      </c>
      <c r="T16" s="67">
        <v>0</v>
      </c>
      <c r="U16" s="71">
        <v>0</v>
      </c>
      <c r="V16" s="67">
        <v>0</v>
      </c>
      <c r="W16" s="67">
        <v>0</v>
      </c>
      <c r="X16" s="88">
        <v>0</v>
      </c>
      <c r="Y16" s="71">
        <v>5489</v>
      </c>
      <c r="Z16" s="67">
        <v>0</v>
      </c>
      <c r="AA16" s="67">
        <v>5489</v>
      </c>
      <c r="AB16" s="88">
        <v>0</v>
      </c>
      <c r="AC16" s="71">
        <v>392</v>
      </c>
      <c r="AD16" s="67">
        <v>0</v>
      </c>
      <c r="AE16" s="67">
        <v>392</v>
      </c>
      <c r="AF16" s="89">
        <v>0</v>
      </c>
    </row>
    <row r="17" spans="1:32" x14ac:dyDescent="0.25">
      <c r="A17" s="85" t="s">
        <v>323</v>
      </c>
      <c r="B17" s="66"/>
      <c r="C17" s="77"/>
      <c r="D17" s="77" t="s">
        <v>65</v>
      </c>
      <c r="E17" s="77"/>
      <c r="F17" s="66"/>
      <c r="G17" s="67">
        <v>404069.87</v>
      </c>
      <c r="H17" s="67">
        <v>389040</v>
      </c>
      <c r="I17" s="71">
        <v>15029.87</v>
      </c>
      <c r="J17" s="67">
        <v>0</v>
      </c>
      <c r="K17" s="67">
        <v>0</v>
      </c>
      <c r="L17" s="67">
        <v>0</v>
      </c>
      <c r="M17" s="71">
        <v>95740.68</v>
      </c>
      <c r="N17" s="67">
        <v>0</v>
      </c>
      <c r="O17" s="67">
        <v>0</v>
      </c>
      <c r="P17" s="67">
        <v>0</v>
      </c>
      <c r="Q17" s="71">
        <v>65311</v>
      </c>
      <c r="R17" s="67">
        <v>0</v>
      </c>
      <c r="S17" s="67">
        <v>0</v>
      </c>
      <c r="T17" s="67">
        <v>0</v>
      </c>
      <c r="U17" s="71">
        <v>21455.8</v>
      </c>
      <c r="V17" s="67">
        <v>0</v>
      </c>
      <c r="W17" s="67">
        <v>0</v>
      </c>
      <c r="X17" s="88">
        <v>21456</v>
      </c>
      <c r="Y17" s="71">
        <v>622</v>
      </c>
      <c r="Z17" s="67">
        <v>0</v>
      </c>
      <c r="AA17" s="67">
        <v>0</v>
      </c>
      <c r="AB17" s="88">
        <v>622</v>
      </c>
      <c r="AC17" s="71">
        <v>1114</v>
      </c>
      <c r="AD17" s="67">
        <v>0</v>
      </c>
      <c r="AE17" s="67">
        <v>0</v>
      </c>
      <c r="AF17" s="89">
        <v>1114</v>
      </c>
    </row>
    <row r="18" spans="1:32" x14ac:dyDescent="0.25">
      <c r="A18" s="85" t="s">
        <v>324</v>
      </c>
      <c r="B18" s="66"/>
      <c r="C18" s="77"/>
      <c r="D18" s="77" t="s">
        <v>66</v>
      </c>
      <c r="E18" s="77"/>
      <c r="F18" s="66"/>
      <c r="G18" s="67">
        <v>281846.94</v>
      </c>
      <c r="H18" s="67">
        <v>274945</v>
      </c>
      <c r="I18" s="71">
        <v>6901.94</v>
      </c>
      <c r="J18" s="67">
        <v>0</v>
      </c>
      <c r="K18" s="67">
        <v>0</v>
      </c>
      <c r="L18" s="67">
        <v>0</v>
      </c>
      <c r="M18" s="71">
        <v>7032.26</v>
      </c>
      <c r="N18" s="67">
        <v>0</v>
      </c>
      <c r="O18" s="67">
        <v>0</v>
      </c>
      <c r="P18" s="67">
        <v>0</v>
      </c>
      <c r="Q18" s="71">
        <v>15251</v>
      </c>
      <c r="R18" s="67">
        <v>0</v>
      </c>
      <c r="S18" s="67">
        <v>0</v>
      </c>
      <c r="T18" s="67">
        <v>0</v>
      </c>
      <c r="U18" s="71">
        <v>8163.08</v>
      </c>
      <c r="V18" s="67">
        <v>0</v>
      </c>
      <c r="W18" s="67">
        <v>0</v>
      </c>
      <c r="X18" s="88">
        <v>8163</v>
      </c>
      <c r="Y18" s="71">
        <v>6201</v>
      </c>
      <c r="Z18" s="67">
        <v>0</v>
      </c>
      <c r="AA18" s="67">
        <v>0</v>
      </c>
      <c r="AB18" s="88">
        <v>6201</v>
      </c>
      <c r="AC18" s="71">
        <v>3890</v>
      </c>
      <c r="AD18" s="67">
        <v>0</v>
      </c>
      <c r="AE18" s="67">
        <v>0</v>
      </c>
      <c r="AF18" s="89">
        <v>3890</v>
      </c>
    </row>
    <row r="19" spans="1:32" x14ac:dyDescent="0.25">
      <c r="A19" s="85" t="s">
        <v>305</v>
      </c>
      <c r="B19" s="66"/>
      <c r="C19" s="77"/>
      <c r="D19" s="77" t="s">
        <v>67</v>
      </c>
      <c r="E19" s="77"/>
      <c r="F19" s="66"/>
      <c r="G19" s="67">
        <v>130000</v>
      </c>
      <c r="H19" s="67">
        <v>130000</v>
      </c>
      <c r="I19" s="71">
        <v>0</v>
      </c>
      <c r="J19" s="67">
        <v>1214.48</v>
      </c>
      <c r="K19" s="67">
        <v>0</v>
      </c>
      <c r="L19" s="67">
        <v>0</v>
      </c>
      <c r="M19" s="71">
        <v>0</v>
      </c>
      <c r="N19" s="67">
        <v>1726.19</v>
      </c>
      <c r="O19" s="67">
        <v>0</v>
      </c>
      <c r="P19" s="67">
        <v>0</v>
      </c>
      <c r="Q19" s="71">
        <v>21158</v>
      </c>
      <c r="R19" s="67">
        <v>0</v>
      </c>
      <c r="S19" s="67">
        <v>2940.67</v>
      </c>
      <c r="T19" s="67">
        <v>0</v>
      </c>
      <c r="U19" s="71">
        <v>0</v>
      </c>
      <c r="V19" s="67">
        <v>0</v>
      </c>
      <c r="W19" s="67">
        <v>0</v>
      </c>
      <c r="X19" s="88">
        <v>0</v>
      </c>
      <c r="Y19" s="71">
        <v>0</v>
      </c>
      <c r="Z19" s="67">
        <v>3974</v>
      </c>
      <c r="AA19" s="67">
        <v>0</v>
      </c>
      <c r="AB19" s="88">
        <v>0</v>
      </c>
      <c r="AC19" s="71">
        <v>0</v>
      </c>
      <c r="AD19" s="67">
        <v>410</v>
      </c>
      <c r="AE19" s="67">
        <v>0</v>
      </c>
      <c r="AF19" s="89">
        <v>0</v>
      </c>
    </row>
    <row r="20" spans="1:32" x14ac:dyDescent="0.25">
      <c r="A20" s="85" t="s">
        <v>325</v>
      </c>
      <c r="B20" s="66"/>
      <c r="C20" s="77"/>
      <c r="D20" s="77" t="s">
        <v>68</v>
      </c>
      <c r="E20" s="77"/>
      <c r="F20" s="66"/>
      <c r="G20" s="67">
        <v>251474.01</v>
      </c>
      <c r="H20" s="67">
        <v>251474</v>
      </c>
      <c r="I20" s="71">
        <v>0</v>
      </c>
      <c r="J20" s="67">
        <v>2262.96</v>
      </c>
      <c r="K20" s="67">
        <v>0</v>
      </c>
      <c r="L20" s="67">
        <v>0</v>
      </c>
      <c r="M20" s="71">
        <v>4804.1899999999996</v>
      </c>
      <c r="N20" s="67">
        <v>0</v>
      </c>
      <c r="O20" s="67">
        <v>0</v>
      </c>
      <c r="P20" s="67">
        <v>0</v>
      </c>
      <c r="Q20" s="71">
        <v>0</v>
      </c>
      <c r="R20" s="67">
        <v>13914</v>
      </c>
      <c r="S20" s="67">
        <v>0</v>
      </c>
      <c r="T20" s="67">
        <v>0</v>
      </c>
      <c r="U20" s="71">
        <v>36943.17</v>
      </c>
      <c r="V20" s="67">
        <v>0</v>
      </c>
      <c r="W20" s="67">
        <v>16121.96</v>
      </c>
      <c r="X20" s="88">
        <v>20821.04</v>
      </c>
      <c r="Y20" s="71">
        <v>55</v>
      </c>
      <c r="Z20" s="67">
        <v>0</v>
      </c>
      <c r="AA20" s="67">
        <v>55</v>
      </c>
      <c r="AB20" s="88">
        <v>0</v>
      </c>
      <c r="AC20" s="71">
        <v>0</v>
      </c>
      <c r="AD20" s="67">
        <v>18600</v>
      </c>
      <c r="AE20" s="67">
        <v>0</v>
      </c>
      <c r="AF20" s="89">
        <v>0</v>
      </c>
    </row>
    <row r="21" spans="1:32" x14ac:dyDescent="0.25">
      <c r="A21" s="85" t="s">
        <v>326</v>
      </c>
      <c r="B21" s="66"/>
      <c r="C21" s="77"/>
      <c r="D21" s="77" t="s">
        <v>72</v>
      </c>
      <c r="E21" s="77"/>
      <c r="F21" s="66"/>
      <c r="G21" s="67">
        <v>2790000</v>
      </c>
      <c r="H21" s="67">
        <v>2790000</v>
      </c>
      <c r="I21" s="71">
        <v>0</v>
      </c>
      <c r="J21" s="67">
        <v>50165.89</v>
      </c>
      <c r="K21" s="67">
        <v>0</v>
      </c>
      <c r="L21" s="67">
        <v>0</v>
      </c>
      <c r="M21" s="71">
        <v>4518.25</v>
      </c>
      <c r="N21" s="67">
        <v>0</v>
      </c>
      <c r="O21" s="67">
        <v>2239.89</v>
      </c>
      <c r="P21" s="67">
        <v>0</v>
      </c>
      <c r="Q21" s="71">
        <v>41808</v>
      </c>
      <c r="R21" s="67">
        <v>0</v>
      </c>
      <c r="S21" s="67">
        <v>41808</v>
      </c>
      <c r="T21" s="67">
        <v>0</v>
      </c>
      <c r="U21" s="71">
        <v>6118</v>
      </c>
      <c r="V21" s="67">
        <v>0</v>
      </c>
      <c r="W21" s="67">
        <v>6118</v>
      </c>
      <c r="X21" s="88">
        <v>0</v>
      </c>
      <c r="Y21" s="71">
        <v>2676</v>
      </c>
      <c r="Z21" s="67">
        <v>0</v>
      </c>
      <c r="AA21" s="67">
        <v>0</v>
      </c>
      <c r="AB21" s="88">
        <v>2676</v>
      </c>
      <c r="AC21" s="71">
        <v>0</v>
      </c>
      <c r="AD21" s="67">
        <v>12890</v>
      </c>
      <c r="AE21" s="67">
        <v>0</v>
      </c>
      <c r="AF21" s="89">
        <v>0</v>
      </c>
    </row>
    <row r="22" spans="1:32" x14ac:dyDescent="0.25">
      <c r="A22" s="85" t="s">
        <v>327</v>
      </c>
      <c r="B22" s="66"/>
      <c r="C22" s="77"/>
      <c r="D22" s="77" t="s">
        <v>87</v>
      </c>
      <c r="E22" s="77"/>
      <c r="F22" s="66"/>
      <c r="G22" s="67">
        <v>27938205</v>
      </c>
      <c r="H22" s="67">
        <v>27938205</v>
      </c>
      <c r="I22" s="71">
        <v>0</v>
      </c>
      <c r="J22" s="67">
        <v>558998.66</v>
      </c>
      <c r="K22" s="67">
        <v>0</v>
      </c>
      <c r="L22" s="67">
        <v>0</v>
      </c>
      <c r="M22" s="71">
        <v>0</v>
      </c>
      <c r="N22" s="67">
        <v>614582.86</v>
      </c>
      <c r="O22" s="67">
        <v>0</v>
      </c>
      <c r="P22" s="67">
        <v>0</v>
      </c>
      <c r="Q22" s="71">
        <v>851673.15</v>
      </c>
      <c r="R22" s="67">
        <v>0</v>
      </c>
      <c r="S22" s="67">
        <v>0</v>
      </c>
      <c r="T22" s="67">
        <v>0</v>
      </c>
      <c r="U22" s="71">
        <v>1932612</v>
      </c>
      <c r="V22" s="67">
        <v>0</v>
      </c>
      <c r="W22" s="67">
        <v>651552.66</v>
      </c>
      <c r="X22" s="88">
        <v>1281059</v>
      </c>
      <c r="Y22" s="71">
        <v>522029</v>
      </c>
      <c r="Z22" s="67">
        <v>0</v>
      </c>
      <c r="AA22" s="67">
        <v>522029</v>
      </c>
      <c r="AB22" s="88">
        <v>0</v>
      </c>
      <c r="AC22" s="71">
        <v>754436</v>
      </c>
      <c r="AD22" s="67">
        <v>0</v>
      </c>
      <c r="AE22" s="67">
        <v>0</v>
      </c>
      <c r="AF22" s="89">
        <v>754436</v>
      </c>
    </row>
    <row r="23" spans="1:32" x14ac:dyDescent="0.25">
      <c r="A23" s="85" t="s">
        <v>470</v>
      </c>
      <c r="B23" s="66"/>
      <c r="C23" s="77"/>
      <c r="D23" s="77" t="s">
        <v>73</v>
      </c>
      <c r="E23" s="77"/>
      <c r="F23" s="66"/>
      <c r="G23" s="67">
        <v>1595760.41</v>
      </c>
      <c r="H23" s="67">
        <v>1595760</v>
      </c>
      <c r="I23" s="71">
        <v>0</v>
      </c>
      <c r="J23" s="67">
        <v>248</v>
      </c>
      <c r="K23" s="67">
        <v>0</v>
      </c>
      <c r="L23" s="67">
        <v>0</v>
      </c>
      <c r="M23" s="71">
        <v>248</v>
      </c>
      <c r="N23" s="67">
        <v>0</v>
      </c>
      <c r="O23" s="67">
        <v>248</v>
      </c>
      <c r="P23" s="67">
        <v>0</v>
      </c>
      <c r="Q23" s="71">
        <v>0</v>
      </c>
      <c r="R23" s="67">
        <v>3894</v>
      </c>
      <c r="S23" s="67">
        <v>0</v>
      </c>
      <c r="T23" s="67">
        <v>0</v>
      </c>
      <c r="U23" s="71">
        <v>0</v>
      </c>
      <c r="V23" s="67">
        <v>46318.73</v>
      </c>
      <c r="W23" s="67">
        <v>0</v>
      </c>
      <c r="X23" s="67">
        <v>0</v>
      </c>
      <c r="Y23" s="71">
        <v>46971</v>
      </c>
      <c r="Z23" s="67">
        <v>0</v>
      </c>
      <c r="AA23" s="67">
        <v>46971</v>
      </c>
      <c r="AB23" s="67">
        <v>0</v>
      </c>
      <c r="AC23" s="71">
        <v>3242</v>
      </c>
      <c r="AD23" s="67">
        <v>0</v>
      </c>
      <c r="AE23" s="67">
        <v>3242</v>
      </c>
      <c r="AF23" s="80">
        <v>0</v>
      </c>
    </row>
    <row r="24" spans="1:32" x14ac:dyDescent="0.25">
      <c r="A24" s="85" t="s">
        <v>330</v>
      </c>
      <c r="B24" s="66"/>
      <c r="C24" s="77"/>
      <c r="D24" s="77" t="s">
        <v>74</v>
      </c>
      <c r="E24" s="77"/>
      <c r="F24" s="66"/>
      <c r="G24" s="67">
        <v>5164099.21</v>
      </c>
      <c r="H24" s="67">
        <v>5164099.21</v>
      </c>
      <c r="I24" s="71">
        <v>0</v>
      </c>
      <c r="J24" s="67">
        <v>65066</v>
      </c>
      <c r="K24" s="67">
        <v>0</v>
      </c>
      <c r="L24" s="67">
        <v>0</v>
      </c>
      <c r="M24" s="71">
        <v>0</v>
      </c>
      <c r="N24" s="67">
        <v>65066</v>
      </c>
      <c r="O24" s="67">
        <v>0</v>
      </c>
      <c r="P24" s="67">
        <v>0</v>
      </c>
      <c r="Q24" s="71">
        <v>65066</v>
      </c>
      <c r="R24" s="67">
        <v>0</v>
      </c>
      <c r="S24" s="67">
        <v>65066</v>
      </c>
      <c r="T24" s="67">
        <v>0</v>
      </c>
      <c r="U24" s="71">
        <v>0</v>
      </c>
      <c r="V24" s="67">
        <v>74504</v>
      </c>
      <c r="W24" s="67">
        <v>0</v>
      </c>
      <c r="X24" s="88">
        <v>0</v>
      </c>
      <c r="Y24" s="71">
        <v>38968</v>
      </c>
      <c r="Z24" s="67">
        <v>0</v>
      </c>
      <c r="AA24" s="67">
        <v>32165</v>
      </c>
      <c r="AB24" s="88">
        <v>6803</v>
      </c>
      <c r="AC24" s="71">
        <v>42339</v>
      </c>
      <c r="AD24" s="67">
        <v>0</v>
      </c>
      <c r="AE24" s="67">
        <v>42339</v>
      </c>
      <c r="AF24" s="89">
        <v>0</v>
      </c>
    </row>
    <row r="25" spans="1:32" x14ac:dyDescent="0.25">
      <c r="A25" s="85" t="s">
        <v>329</v>
      </c>
      <c r="B25" s="66"/>
      <c r="C25" s="77"/>
      <c r="D25" s="77" t="s">
        <v>114</v>
      </c>
      <c r="E25" s="77"/>
      <c r="F25" s="66"/>
      <c r="G25" s="67">
        <v>289584.39</v>
      </c>
      <c r="H25" s="67">
        <v>253131</v>
      </c>
      <c r="I25" s="71">
        <v>36453.39</v>
      </c>
      <c r="J25" s="67">
        <v>0</v>
      </c>
      <c r="K25" s="67">
        <v>0</v>
      </c>
      <c r="L25" s="67">
        <v>0</v>
      </c>
      <c r="M25" s="71">
        <v>1708.2</v>
      </c>
      <c r="N25" s="67">
        <v>0</v>
      </c>
      <c r="O25" s="67">
        <v>0</v>
      </c>
      <c r="P25" s="67">
        <v>0</v>
      </c>
      <c r="Q25" s="71">
        <v>1102</v>
      </c>
      <c r="R25" s="67">
        <v>0</v>
      </c>
      <c r="S25" s="67">
        <v>0</v>
      </c>
      <c r="T25" s="67">
        <v>0</v>
      </c>
      <c r="U25" s="71">
        <v>519.82000000000005</v>
      </c>
      <c r="V25" s="67">
        <v>0</v>
      </c>
      <c r="W25" s="67">
        <v>0</v>
      </c>
      <c r="X25" s="88">
        <v>520</v>
      </c>
      <c r="Y25" s="71">
        <v>17</v>
      </c>
      <c r="Z25" s="67">
        <v>0</v>
      </c>
      <c r="AA25" s="67">
        <v>0</v>
      </c>
      <c r="AB25" s="88">
        <v>17</v>
      </c>
      <c r="AC25" s="71">
        <v>378</v>
      </c>
      <c r="AD25" s="67">
        <v>0</v>
      </c>
      <c r="AE25" s="67">
        <v>0</v>
      </c>
      <c r="AF25" s="89">
        <v>378</v>
      </c>
    </row>
    <row r="26" spans="1:32" x14ac:dyDescent="0.25">
      <c r="A26" s="85" t="s">
        <v>328</v>
      </c>
      <c r="B26" s="66"/>
      <c r="C26" s="77"/>
      <c r="D26" s="77" t="s">
        <v>115</v>
      </c>
      <c r="E26" s="77"/>
      <c r="F26" s="66"/>
      <c r="G26" s="67">
        <v>227338.13</v>
      </c>
      <c r="H26" s="67">
        <v>223962.75</v>
      </c>
      <c r="I26" s="71">
        <v>3375.38</v>
      </c>
      <c r="J26" s="67">
        <v>0</v>
      </c>
      <c r="K26" s="67">
        <v>0</v>
      </c>
      <c r="L26" s="67">
        <v>0</v>
      </c>
      <c r="M26" s="71">
        <v>1876.01</v>
      </c>
      <c r="N26" s="67">
        <v>0</v>
      </c>
      <c r="O26" s="67">
        <v>0</v>
      </c>
      <c r="P26" s="67">
        <v>0</v>
      </c>
      <c r="Q26" s="71">
        <v>0</v>
      </c>
      <c r="R26" s="67">
        <v>0</v>
      </c>
      <c r="S26" s="67">
        <v>0</v>
      </c>
      <c r="T26" s="67">
        <v>0</v>
      </c>
      <c r="U26" s="71">
        <v>1076</v>
      </c>
      <c r="V26" s="67">
        <v>0</v>
      </c>
      <c r="W26" s="67">
        <v>0</v>
      </c>
      <c r="X26" s="88">
        <v>1076</v>
      </c>
      <c r="Y26" s="71">
        <v>4769</v>
      </c>
      <c r="Z26" s="67">
        <v>0</v>
      </c>
      <c r="AA26" s="67">
        <v>0</v>
      </c>
      <c r="AB26" s="88">
        <v>4769</v>
      </c>
      <c r="AC26" s="71">
        <v>3915</v>
      </c>
      <c r="AD26" s="67">
        <v>0</v>
      </c>
      <c r="AE26" s="67">
        <v>0</v>
      </c>
      <c r="AF26" s="89">
        <v>3915</v>
      </c>
    </row>
    <row r="27" spans="1:32" x14ac:dyDescent="0.25">
      <c r="A27" s="85" t="s">
        <v>308</v>
      </c>
      <c r="B27" s="66"/>
      <c r="C27" s="77"/>
      <c r="D27" s="77" t="s">
        <v>116</v>
      </c>
      <c r="E27" s="77"/>
      <c r="F27" s="66"/>
      <c r="G27" s="67">
        <v>519021.29</v>
      </c>
      <c r="H27" s="67">
        <v>503169</v>
      </c>
      <c r="I27" s="71">
        <v>15852.29</v>
      </c>
      <c r="J27" s="67">
        <v>0</v>
      </c>
      <c r="K27" s="67">
        <v>0</v>
      </c>
      <c r="L27" s="67">
        <v>0</v>
      </c>
      <c r="M27" s="71">
        <v>8710.42</v>
      </c>
      <c r="N27" s="67">
        <v>0</v>
      </c>
      <c r="O27" s="67">
        <v>0</v>
      </c>
      <c r="P27" s="67">
        <v>0</v>
      </c>
      <c r="Q27" s="71">
        <v>0</v>
      </c>
      <c r="R27" s="67">
        <v>10171.290000000001</v>
      </c>
      <c r="S27" s="67">
        <v>0</v>
      </c>
      <c r="T27" s="67">
        <v>0</v>
      </c>
      <c r="U27" s="71">
        <v>8714.1299999999992</v>
      </c>
      <c r="V27" s="67">
        <v>0</v>
      </c>
      <c r="W27" s="67">
        <v>496.29</v>
      </c>
      <c r="X27" s="88">
        <v>8218</v>
      </c>
      <c r="Y27" s="71">
        <v>6563</v>
      </c>
      <c r="Z27" s="67">
        <v>0</v>
      </c>
      <c r="AA27" s="67">
        <v>6563</v>
      </c>
      <c r="AB27" s="88">
        <v>0</v>
      </c>
      <c r="AC27" s="71">
        <v>3112</v>
      </c>
      <c r="AD27" s="67">
        <v>0</v>
      </c>
      <c r="AE27" s="67">
        <v>3112</v>
      </c>
      <c r="AF27" s="89">
        <v>0</v>
      </c>
    </row>
    <row r="28" spans="1:32" x14ac:dyDescent="0.25">
      <c r="A28" s="85" t="s">
        <v>331</v>
      </c>
      <c r="B28" s="66"/>
      <c r="C28" s="77"/>
      <c r="D28" s="77" t="s">
        <v>75</v>
      </c>
      <c r="E28" s="77"/>
      <c r="F28" s="66"/>
      <c r="G28" s="67">
        <v>489953.1</v>
      </c>
      <c r="H28" s="67">
        <v>480000</v>
      </c>
      <c r="I28" s="71">
        <v>9953.1</v>
      </c>
      <c r="J28" s="67">
        <v>0</v>
      </c>
      <c r="K28" s="67">
        <v>0</v>
      </c>
      <c r="L28" s="67">
        <v>0</v>
      </c>
      <c r="M28" s="71">
        <v>30564.21</v>
      </c>
      <c r="N28" s="67">
        <v>0</v>
      </c>
      <c r="O28" s="67">
        <v>0</v>
      </c>
      <c r="P28" s="67">
        <v>0</v>
      </c>
      <c r="Q28" s="71">
        <v>23032</v>
      </c>
      <c r="R28" s="67">
        <v>0</v>
      </c>
      <c r="S28" s="67">
        <v>0</v>
      </c>
      <c r="T28" s="67">
        <v>0</v>
      </c>
      <c r="U28" s="71">
        <v>21623.759999999998</v>
      </c>
      <c r="V28" s="67">
        <v>0</v>
      </c>
      <c r="W28" s="67">
        <v>0</v>
      </c>
      <c r="X28" s="88">
        <v>21624</v>
      </c>
      <c r="Y28" s="71">
        <v>14421</v>
      </c>
      <c r="Z28" s="67">
        <v>0</v>
      </c>
      <c r="AA28" s="67">
        <v>0</v>
      </c>
      <c r="AB28" s="88">
        <v>0</v>
      </c>
      <c r="AC28" s="71">
        <v>11830</v>
      </c>
      <c r="AD28" s="67">
        <v>0</v>
      </c>
      <c r="AE28" s="67">
        <v>0</v>
      </c>
      <c r="AF28" s="89">
        <v>11830</v>
      </c>
    </row>
    <row r="29" spans="1:32" x14ac:dyDescent="0.25">
      <c r="A29" s="85" t="s">
        <v>332</v>
      </c>
      <c r="B29" s="66"/>
      <c r="C29" s="77"/>
      <c r="D29" s="77" t="s">
        <v>76</v>
      </c>
      <c r="E29" s="77"/>
      <c r="F29" s="66"/>
      <c r="G29" s="67">
        <v>2769807.32</v>
      </c>
      <c r="H29" s="67">
        <v>2388249.7400000002</v>
      </c>
      <c r="I29" s="71">
        <v>381557.58</v>
      </c>
      <c r="J29" s="67">
        <v>0</v>
      </c>
      <c r="K29" s="67">
        <v>0</v>
      </c>
      <c r="L29" s="67">
        <v>0</v>
      </c>
      <c r="M29" s="71">
        <v>134266.6</v>
      </c>
      <c r="N29" s="67">
        <v>0</v>
      </c>
      <c r="O29" s="67">
        <v>0</v>
      </c>
      <c r="P29" s="67">
        <v>0</v>
      </c>
      <c r="Q29" s="71">
        <v>17940.599999999999</v>
      </c>
      <c r="R29" s="67">
        <v>0</v>
      </c>
      <c r="S29" s="67">
        <v>0</v>
      </c>
      <c r="T29" s="67">
        <v>0</v>
      </c>
      <c r="U29" s="71">
        <v>14150.26</v>
      </c>
      <c r="V29" s="67">
        <v>0</v>
      </c>
      <c r="W29" s="67">
        <v>0</v>
      </c>
      <c r="X29" s="88">
        <v>14150</v>
      </c>
      <c r="Y29" s="71">
        <v>83182</v>
      </c>
      <c r="Z29" s="67">
        <v>0</v>
      </c>
      <c r="AA29" s="67">
        <v>0</v>
      </c>
      <c r="AB29" s="88">
        <v>83182</v>
      </c>
      <c r="AC29" s="71">
        <v>157488</v>
      </c>
      <c r="AD29" s="67">
        <v>0</v>
      </c>
      <c r="AE29" s="67">
        <v>0</v>
      </c>
      <c r="AF29" s="89">
        <v>157488</v>
      </c>
    </row>
    <row r="30" spans="1:32" x14ac:dyDescent="0.25">
      <c r="A30" s="85" t="s">
        <v>333</v>
      </c>
      <c r="B30" s="66"/>
      <c r="C30" s="77"/>
      <c r="D30" s="77" t="s">
        <v>102</v>
      </c>
      <c r="E30" s="77"/>
      <c r="F30" s="66"/>
      <c r="G30" s="67">
        <v>468392.77</v>
      </c>
      <c r="H30" s="67">
        <v>464000</v>
      </c>
      <c r="I30" s="71">
        <v>4392.7700000000004</v>
      </c>
      <c r="J30" s="67">
        <v>0</v>
      </c>
      <c r="K30" s="67">
        <v>0</v>
      </c>
      <c r="L30" s="67">
        <v>0</v>
      </c>
      <c r="M30" s="71">
        <v>12224.41</v>
      </c>
      <c r="N30" s="67">
        <v>0</v>
      </c>
      <c r="O30" s="67">
        <v>0</v>
      </c>
      <c r="P30" s="67">
        <v>0</v>
      </c>
      <c r="Q30" s="71">
        <v>8469.99</v>
      </c>
      <c r="R30" s="67">
        <v>0</v>
      </c>
      <c r="S30" s="67">
        <v>0</v>
      </c>
      <c r="T30" s="67">
        <v>0</v>
      </c>
      <c r="U30" s="71">
        <v>2594</v>
      </c>
      <c r="V30" s="67">
        <v>0</v>
      </c>
      <c r="W30" s="67">
        <v>0</v>
      </c>
      <c r="X30" s="88">
        <v>2594</v>
      </c>
      <c r="Y30" s="71">
        <v>3861</v>
      </c>
      <c r="Z30" s="67">
        <v>0</v>
      </c>
      <c r="AA30" s="67">
        <v>0</v>
      </c>
      <c r="AB30" s="88">
        <v>3861</v>
      </c>
      <c r="AC30" s="71">
        <v>10422</v>
      </c>
      <c r="AD30" s="67">
        <v>0</v>
      </c>
      <c r="AE30" s="67">
        <v>0</v>
      </c>
      <c r="AF30" s="89">
        <v>10422</v>
      </c>
    </row>
    <row r="31" spans="1:32" x14ac:dyDescent="0.25">
      <c r="A31" s="85" t="s">
        <v>334</v>
      </c>
      <c r="B31" s="66"/>
      <c r="C31" s="77"/>
      <c r="D31" s="77" t="s">
        <v>100</v>
      </c>
      <c r="E31" s="77"/>
      <c r="F31" s="66"/>
      <c r="G31" s="67">
        <v>389865.48</v>
      </c>
      <c r="H31" s="67">
        <v>389865.47</v>
      </c>
      <c r="I31" s="71">
        <v>0</v>
      </c>
      <c r="J31" s="67">
        <v>1301.58</v>
      </c>
      <c r="K31" s="67">
        <v>0</v>
      </c>
      <c r="L31" s="67">
        <v>0</v>
      </c>
      <c r="M31" s="71">
        <v>0</v>
      </c>
      <c r="N31" s="67">
        <v>6999.45</v>
      </c>
      <c r="O31" s="67">
        <v>0</v>
      </c>
      <c r="P31" s="67">
        <v>0</v>
      </c>
      <c r="Q31" s="71">
        <v>1302</v>
      </c>
      <c r="R31" s="67">
        <v>0</v>
      </c>
      <c r="S31" s="67">
        <v>1301.58</v>
      </c>
      <c r="T31" s="67">
        <v>0</v>
      </c>
      <c r="U31" s="71">
        <v>0</v>
      </c>
      <c r="V31" s="67">
        <v>0</v>
      </c>
      <c r="W31" s="67">
        <v>0</v>
      </c>
      <c r="X31" s="88">
        <v>0</v>
      </c>
      <c r="Y31" s="71">
        <v>6999</v>
      </c>
      <c r="Z31" s="67">
        <v>0</v>
      </c>
      <c r="AA31" s="67">
        <v>6999.45</v>
      </c>
      <c r="AB31" s="88">
        <v>0</v>
      </c>
      <c r="AC31" s="71">
        <v>50000</v>
      </c>
      <c r="AD31" s="67">
        <v>0</v>
      </c>
      <c r="AE31" s="67">
        <v>0</v>
      </c>
      <c r="AF31" s="89">
        <v>50000</v>
      </c>
    </row>
    <row r="32" spans="1:32" x14ac:dyDescent="0.25">
      <c r="A32" s="85" t="s">
        <v>335</v>
      </c>
      <c r="B32" s="66"/>
      <c r="C32" s="77"/>
      <c r="D32" s="77" t="s">
        <v>103</v>
      </c>
      <c r="E32" s="77"/>
      <c r="F32" s="66"/>
      <c r="G32" s="67">
        <v>253537.38</v>
      </c>
      <c r="H32" s="67">
        <v>203537.38</v>
      </c>
      <c r="I32" s="71">
        <v>50000</v>
      </c>
      <c r="J32" s="67">
        <v>0</v>
      </c>
      <c r="K32" s="67">
        <v>0</v>
      </c>
      <c r="L32" s="67">
        <v>0</v>
      </c>
      <c r="M32" s="71">
        <v>0</v>
      </c>
      <c r="N32" s="67">
        <v>0</v>
      </c>
      <c r="O32" s="67">
        <v>0</v>
      </c>
      <c r="P32" s="67">
        <v>0</v>
      </c>
      <c r="Q32" s="71">
        <v>0</v>
      </c>
      <c r="R32" s="67">
        <v>0</v>
      </c>
      <c r="S32" s="67">
        <v>0</v>
      </c>
      <c r="T32" s="67">
        <v>0</v>
      </c>
      <c r="U32" s="71">
        <v>0</v>
      </c>
      <c r="V32" s="67">
        <v>0</v>
      </c>
      <c r="W32" s="67">
        <v>0</v>
      </c>
      <c r="X32" s="88">
        <v>0</v>
      </c>
      <c r="Y32" s="71">
        <v>0</v>
      </c>
      <c r="Z32" s="67">
        <v>0</v>
      </c>
      <c r="AA32" s="67">
        <v>0</v>
      </c>
      <c r="AB32" s="88">
        <v>0</v>
      </c>
      <c r="AC32" s="71">
        <v>0</v>
      </c>
      <c r="AD32" s="67">
        <v>0</v>
      </c>
      <c r="AE32" s="67">
        <v>0</v>
      </c>
      <c r="AF32" s="89">
        <v>0</v>
      </c>
    </row>
    <row r="33" spans="1:32" x14ac:dyDescent="0.25">
      <c r="A33" s="85" t="s">
        <v>336</v>
      </c>
      <c r="B33" s="66"/>
      <c r="C33" s="77"/>
      <c r="D33" s="77" t="s">
        <v>123</v>
      </c>
      <c r="E33" s="77"/>
      <c r="F33" s="66"/>
      <c r="G33" s="67">
        <v>6233060.1799999997</v>
      </c>
      <c r="H33" s="67">
        <v>6233036</v>
      </c>
      <c r="I33" s="71">
        <v>24.18</v>
      </c>
      <c r="J33" s="67">
        <v>0</v>
      </c>
      <c r="K33" s="67">
        <v>0</v>
      </c>
      <c r="L33" s="67">
        <v>0</v>
      </c>
      <c r="M33" s="71">
        <v>0</v>
      </c>
      <c r="N33" s="67">
        <v>82168.59</v>
      </c>
      <c r="O33" s="67">
        <v>0</v>
      </c>
      <c r="P33" s="67">
        <v>0</v>
      </c>
      <c r="Q33" s="71">
        <v>0</v>
      </c>
      <c r="R33" s="67">
        <v>105505</v>
      </c>
      <c r="S33" s="67">
        <v>0</v>
      </c>
      <c r="T33" s="67">
        <v>0</v>
      </c>
      <c r="U33" s="71">
        <v>0</v>
      </c>
      <c r="V33" s="67">
        <v>8165.03</v>
      </c>
      <c r="W33" s="67">
        <v>0</v>
      </c>
      <c r="X33" s="88">
        <v>0</v>
      </c>
      <c r="Y33" s="71">
        <v>187677</v>
      </c>
      <c r="Z33" s="67">
        <v>0</v>
      </c>
      <c r="AA33" s="67">
        <v>187673.59</v>
      </c>
      <c r="AB33" s="88">
        <v>3</v>
      </c>
      <c r="AC33" s="71">
        <v>0</v>
      </c>
      <c r="AD33" s="67">
        <v>346581</v>
      </c>
      <c r="AE33" s="67">
        <v>0</v>
      </c>
      <c r="AF33" s="89">
        <v>0</v>
      </c>
    </row>
    <row r="34" spans="1:32" x14ac:dyDescent="0.25">
      <c r="A34" s="85" t="s">
        <v>337</v>
      </c>
      <c r="B34" s="66"/>
      <c r="C34" s="77"/>
      <c r="D34" s="77" t="s">
        <v>117</v>
      </c>
      <c r="E34" s="77"/>
      <c r="F34" s="66"/>
      <c r="G34" s="67">
        <v>342415.94</v>
      </c>
      <c r="H34" s="67">
        <v>288032.90000000002</v>
      </c>
      <c r="I34" s="71">
        <v>54383.040000000001</v>
      </c>
      <c r="J34" s="67">
        <v>0</v>
      </c>
      <c r="K34" s="67">
        <v>0</v>
      </c>
      <c r="L34" s="67">
        <v>0</v>
      </c>
      <c r="M34" s="71">
        <v>12133.63</v>
      </c>
      <c r="N34" s="67">
        <v>0</v>
      </c>
      <c r="O34" s="67">
        <v>0</v>
      </c>
      <c r="P34" s="67">
        <v>0</v>
      </c>
      <c r="Q34" s="71">
        <v>3855</v>
      </c>
      <c r="R34" s="67">
        <v>0</v>
      </c>
      <c r="S34" s="67">
        <v>0</v>
      </c>
      <c r="T34" s="67">
        <v>0</v>
      </c>
      <c r="U34" s="71">
        <v>3888.26</v>
      </c>
      <c r="V34" s="67">
        <v>0</v>
      </c>
      <c r="W34" s="67">
        <v>0</v>
      </c>
      <c r="X34" s="88">
        <v>3888</v>
      </c>
      <c r="Y34" s="71">
        <v>3831</v>
      </c>
      <c r="Z34" s="67">
        <v>0</v>
      </c>
      <c r="AA34" s="67">
        <v>0</v>
      </c>
      <c r="AB34" s="88">
        <v>3831</v>
      </c>
      <c r="AC34" s="71">
        <v>4242</v>
      </c>
      <c r="AD34" s="67">
        <v>0</v>
      </c>
      <c r="AE34" s="67">
        <v>0</v>
      </c>
      <c r="AF34" s="89">
        <v>4242</v>
      </c>
    </row>
    <row r="35" spans="1:32" x14ac:dyDescent="0.25">
      <c r="A35" s="85" t="s">
        <v>338</v>
      </c>
      <c r="B35" s="66"/>
      <c r="C35" s="77"/>
      <c r="D35" s="77" t="s">
        <v>118</v>
      </c>
      <c r="E35" s="77"/>
      <c r="F35" s="66"/>
      <c r="G35" s="67">
        <v>99666.1</v>
      </c>
      <c r="H35" s="67">
        <v>97910</v>
      </c>
      <c r="I35" s="71">
        <v>1756.1</v>
      </c>
      <c r="J35" s="67">
        <v>0</v>
      </c>
      <c r="K35" s="67">
        <v>0</v>
      </c>
      <c r="L35" s="67">
        <v>0</v>
      </c>
      <c r="M35" s="71">
        <v>2000.54</v>
      </c>
      <c r="N35" s="67">
        <v>0</v>
      </c>
      <c r="O35" s="67">
        <v>0</v>
      </c>
      <c r="P35" s="67">
        <v>0</v>
      </c>
      <c r="Q35" s="71">
        <v>0</v>
      </c>
      <c r="R35" s="67">
        <v>0</v>
      </c>
      <c r="S35" s="67">
        <v>0</v>
      </c>
      <c r="T35" s="67">
        <v>0</v>
      </c>
      <c r="U35" s="71">
        <v>0</v>
      </c>
      <c r="V35" s="67">
        <v>7017.94</v>
      </c>
      <c r="W35" s="67">
        <v>0</v>
      </c>
      <c r="X35" s="88">
        <v>0</v>
      </c>
      <c r="Y35" s="71">
        <v>4123</v>
      </c>
      <c r="Z35" s="67">
        <v>0</v>
      </c>
      <c r="AA35" s="67">
        <v>4122.9399999999996</v>
      </c>
      <c r="AB35" s="88">
        <v>0</v>
      </c>
      <c r="AC35" s="71">
        <v>1369</v>
      </c>
      <c r="AD35" s="67">
        <v>0</v>
      </c>
      <c r="AE35" s="67">
        <v>1369</v>
      </c>
      <c r="AF35" s="89">
        <v>0</v>
      </c>
    </row>
    <row r="36" spans="1:32" x14ac:dyDescent="0.25">
      <c r="A36" s="85" t="s">
        <v>339</v>
      </c>
      <c r="B36" s="66"/>
      <c r="C36" s="77"/>
      <c r="D36" s="77" t="s">
        <v>132</v>
      </c>
      <c r="E36" s="77"/>
      <c r="F36" s="66"/>
      <c r="G36" s="67">
        <v>281145.83</v>
      </c>
      <c r="H36" s="67">
        <v>275353</v>
      </c>
      <c r="I36" s="71">
        <v>5792.83</v>
      </c>
      <c r="J36" s="67">
        <v>0</v>
      </c>
      <c r="K36" s="67">
        <v>0</v>
      </c>
      <c r="L36" s="67">
        <v>0</v>
      </c>
      <c r="M36" s="71">
        <v>39678.879999999997</v>
      </c>
      <c r="N36" s="67">
        <v>0</v>
      </c>
      <c r="O36" s="67">
        <v>0</v>
      </c>
      <c r="P36" s="67">
        <v>0</v>
      </c>
      <c r="Q36" s="71">
        <v>242</v>
      </c>
      <c r="R36" s="67">
        <v>0</v>
      </c>
      <c r="S36" s="67">
        <v>0</v>
      </c>
      <c r="T36" s="67">
        <v>0</v>
      </c>
      <c r="U36" s="71">
        <v>361.42</v>
      </c>
      <c r="V36" s="67">
        <v>0</v>
      </c>
      <c r="W36" s="67">
        <v>0</v>
      </c>
      <c r="X36" s="88">
        <v>361</v>
      </c>
      <c r="Y36" s="71">
        <v>708</v>
      </c>
      <c r="Z36" s="67">
        <v>0</v>
      </c>
      <c r="AA36" s="67">
        <v>0</v>
      </c>
      <c r="AB36" s="88">
        <v>708</v>
      </c>
      <c r="AC36" s="71">
        <v>363</v>
      </c>
      <c r="AD36" s="67">
        <v>0</v>
      </c>
      <c r="AE36" s="67">
        <v>0</v>
      </c>
      <c r="AF36" s="89">
        <v>363</v>
      </c>
    </row>
    <row r="37" spans="1:32" x14ac:dyDescent="0.25">
      <c r="A37" s="85" t="s">
        <v>340</v>
      </c>
      <c r="B37" s="66"/>
      <c r="C37" s="77"/>
      <c r="D37" s="77" t="s">
        <v>141</v>
      </c>
      <c r="E37" s="77"/>
      <c r="F37" s="66"/>
      <c r="G37" s="67">
        <v>2786300.48</v>
      </c>
      <c r="H37" s="67">
        <v>2782799.37</v>
      </c>
      <c r="I37" s="71">
        <v>3501.11</v>
      </c>
      <c r="J37" s="67">
        <v>0</v>
      </c>
      <c r="K37" s="67">
        <v>0</v>
      </c>
      <c r="L37" s="67">
        <v>0</v>
      </c>
      <c r="M37" s="71">
        <v>109.85</v>
      </c>
      <c r="N37" s="67">
        <v>0</v>
      </c>
      <c r="O37" s="67">
        <v>0</v>
      </c>
      <c r="P37" s="67">
        <v>0</v>
      </c>
      <c r="Q37" s="71">
        <v>0</v>
      </c>
      <c r="R37" s="67">
        <v>0</v>
      </c>
      <c r="S37" s="67">
        <v>0</v>
      </c>
      <c r="T37" s="67">
        <v>0</v>
      </c>
      <c r="U37" s="71">
        <v>0</v>
      </c>
      <c r="V37" s="67">
        <v>28280.92</v>
      </c>
      <c r="W37" s="67">
        <v>0</v>
      </c>
      <c r="X37" s="88">
        <v>0</v>
      </c>
      <c r="Y37" s="71">
        <v>0</v>
      </c>
      <c r="Z37" s="67">
        <v>0</v>
      </c>
      <c r="AA37" s="67">
        <v>0</v>
      </c>
      <c r="AB37" s="88">
        <v>0</v>
      </c>
      <c r="AC37" s="71">
        <v>55367</v>
      </c>
      <c r="AD37" s="67">
        <v>0</v>
      </c>
      <c r="AE37" s="67">
        <v>0</v>
      </c>
      <c r="AF37" s="89">
        <v>55367</v>
      </c>
    </row>
    <row r="38" spans="1:32" x14ac:dyDescent="0.25">
      <c r="A38" s="85" t="s">
        <v>341</v>
      </c>
      <c r="B38" s="66"/>
      <c r="C38" s="77"/>
      <c r="D38" s="77" t="s">
        <v>142</v>
      </c>
      <c r="E38" s="77"/>
      <c r="F38" s="66"/>
      <c r="G38" s="67">
        <v>1882609.96</v>
      </c>
      <c r="H38" s="67">
        <v>1882609.96</v>
      </c>
      <c r="I38" s="71">
        <v>0</v>
      </c>
      <c r="J38" s="67">
        <v>31528</v>
      </c>
      <c r="K38" s="67">
        <v>0</v>
      </c>
      <c r="L38" s="67">
        <v>0</v>
      </c>
      <c r="M38" s="71">
        <v>66624.89</v>
      </c>
      <c r="N38" s="67">
        <v>0</v>
      </c>
      <c r="O38" s="67">
        <v>24668</v>
      </c>
      <c r="P38" s="67">
        <v>0</v>
      </c>
      <c r="Q38" s="71">
        <v>6859.7</v>
      </c>
      <c r="R38" s="67">
        <v>0</v>
      </c>
      <c r="S38" s="67">
        <v>6860</v>
      </c>
      <c r="T38" s="67">
        <v>0</v>
      </c>
      <c r="U38" s="71">
        <v>0</v>
      </c>
      <c r="V38" s="67">
        <v>4948.1099999999997</v>
      </c>
      <c r="W38" s="67">
        <v>0</v>
      </c>
      <c r="X38" s="88">
        <v>0</v>
      </c>
      <c r="Y38" s="71">
        <v>126684</v>
      </c>
      <c r="Z38" s="67">
        <v>0</v>
      </c>
      <c r="AA38" s="67">
        <v>0</v>
      </c>
      <c r="AB38" s="88">
        <v>126684</v>
      </c>
      <c r="AC38" s="71">
        <v>14488</v>
      </c>
      <c r="AD38" s="67">
        <v>0</v>
      </c>
      <c r="AE38" s="67">
        <v>4948.1099999999997</v>
      </c>
      <c r="AF38" s="89">
        <v>9540</v>
      </c>
    </row>
    <row r="39" spans="1:32" x14ac:dyDescent="0.25">
      <c r="A39" s="85" t="s">
        <v>342</v>
      </c>
      <c r="B39" s="66"/>
      <c r="C39" s="77"/>
      <c r="D39" s="77" t="s">
        <v>143</v>
      </c>
      <c r="E39" s="77"/>
      <c r="F39" s="66"/>
      <c r="G39" s="67">
        <v>1058595.75</v>
      </c>
      <c r="H39" s="67">
        <v>1053082</v>
      </c>
      <c r="I39" s="71">
        <v>5513.75</v>
      </c>
      <c r="J39" s="67">
        <v>0</v>
      </c>
      <c r="K39" s="67">
        <v>0</v>
      </c>
      <c r="L39" s="67">
        <v>0</v>
      </c>
      <c r="M39" s="71">
        <v>22760.6</v>
      </c>
      <c r="N39" s="67">
        <v>0</v>
      </c>
      <c r="O39" s="67">
        <v>0</v>
      </c>
      <c r="P39" s="67">
        <v>0</v>
      </c>
      <c r="Q39" s="71">
        <v>45166</v>
      </c>
      <c r="R39" s="67">
        <v>0</v>
      </c>
      <c r="S39" s="67">
        <v>0</v>
      </c>
      <c r="T39" s="67">
        <v>0</v>
      </c>
      <c r="U39" s="71">
        <v>68019</v>
      </c>
      <c r="V39" s="67">
        <v>0</v>
      </c>
      <c r="W39" s="67">
        <v>0</v>
      </c>
      <c r="X39" s="88">
        <v>68019</v>
      </c>
      <c r="Y39" s="71">
        <v>19091</v>
      </c>
      <c r="Z39" s="67">
        <v>0</v>
      </c>
      <c r="AA39" s="67">
        <v>0</v>
      </c>
      <c r="AB39" s="88">
        <v>19091</v>
      </c>
      <c r="AC39" s="71">
        <v>14723</v>
      </c>
      <c r="AD39" s="67">
        <v>0</v>
      </c>
      <c r="AE39" s="67">
        <v>0</v>
      </c>
      <c r="AF39" s="89">
        <v>14723</v>
      </c>
    </row>
    <row r="40" spans="1:32" x14ac:dyDescent="0.25">
      <c r="A40" s="85" t="s">
        <v>343</v>
      </c>
      <c r="B40" s="66"/>
      <c r="C40" s="77"/>
      <c r="D40" s="77" t="s">
        <v>77</v>
      </c>
      <c r="E40" s="77"/>
      <c r="F40" s="66"/>
      <c r="G40" s="67">
        <v>429803.26</v>
      </c>
      <c r="H40" s="67">
        <v>426508.84</v>
      </c>
      <c r="I40" s="71">
        <v>3294.42</v>
      </c>
      <c r="J40" s="67">
        <v>0</v>
      </c>
      <c r="K40" s="67">
        <v>0</v>
      </c>
      <c r="L40" s="67">
        <v>0</v>
      </c>
      <c r="M40" s="71">
        <v>4862.68</v>
      </c>
      <c r="N40" s="67">
        <v>0</v>
      </c>
      <c r="O40" s="67">
        <v>0</v>
      </c>
      <c r="P40" s="67">
        <v>0</v>
      </c>
      <c r="Q40" s="71">
        <v>46322</v>
      </c>
      <c r="R40" s="67">
        <v>0</v>
      </c>
      <c r="S40" s="67">
        <v>0</v>
      </c>
      <c r="T40" s="67">
        <v>0</v>
      </c>
      <c r="U40" s="71">
        <v>0.55000000000000004</v>
      </c>
      <c r="V40" s="67">
        <v>0</v>
      </c>
      <c r="W40" s="67">
        <v>0</v>
      </c>
      <c r="X40" s="88">
        <v>1</v>
      </c>
      <c r="Y40" s="71">
        <v>476</v>
      </c>
      <c r="Z40" s="67">
        <v>0</v>
      </c>
      <c r="AA40" s="67">
        <v>0</v>
      </c>
      <c r="AB40" s="88">
        <v>476</v>
      </c>
      <c r="AC40" s="71">
        <v>3399</v>
      </c>
      <c r="AD40" s="67">
        <v>0</v>
      </c>
      <c r="AE40" s="67">
        <v>0</v>
      </c>
      <c r="AF40" s="89">
        <v>3399</v>
      </c>
    </row>
    <row r="41" spans="1:32" x14ac:dyDescent="0.25">
      <c r="A41" s="85" t="s">
        <v>344</v>
      </c>
      <c r="B41" s="66"/>
      <c r="C41" s="77"/>
      <c r="D41" s="77" t="s">
        <v>78</v>
      </c>
      <c r="E41" s="77"/>
      <c r="F41" s="66"/>
      <c r="G41" s="67">
        <v>612854.03</v>
      </c>
      <c r="H41" s="67">
        <v>574345</v>
      </c>
      <c r="I41" s="71">
        <v>38509.03</v>
      </c>
      <c r="J41" s="67">
        <v>0</v>
      </c>
      <c r="K41" s="67">
        <v>0</v>
      </c>
      <c r="L41" s="67">
        <v>0</v>
      </c>
      <c r="M41" s="71">
        <v>18352.62</v>
      </c>
      <c r="N41" s="67">
        <v>0</v>
      </c>
      <c r="O41" s="67">
        <v>0</v>
      </c>
      <c r="P41" s="67">
        <v>0</v>
      </c>
      <c r="Q41" s="71">
        <v>34526.949999999997</v>
      </c>
      <c r="R41" s="67">
        <v>0</v>
      </c>
      <c r="S41" s="67">
        <v>0</v>
      </c>
      <c r="T41" s="67">
        <v>0</v>
      </c>
      <c r="U41" s="71">
        <v>3689</v>
      </c>
      <c r="V41" s="67">
        <v>0</v>
      </c>
      <c r="W41" s="67">
        <v>0</v>
      </c>
      <c r="X41" s="88">
        <v>3689</v>
      </c>
      <c r="Y41" s="71">
        <v>462</v>
      </c>
      <c r="Z41" s="67">
        <v>0</v>
      </c>
      <c r="AA41" s="67">
        <v>0</v>
      </c>
      <c r="AB41" s="88">
        <v>462</v>
      </c>
      <c r="AC41" s="71">
        <v>0</v>
      </c>
      <c r="AD41" s="67">
        <v>0</v>
      </c>
      <c r="AE41" s="67">
        <v>0</v>
      </c>
      <c r="AF41" s="89">
        <v>0</v>
      </c>
    </row>
    <row r="42" spans="1:32" x14ac:dyDescent="0.25">
      <c r="A42" s="85" t="s">
        <v>345</v>
      </c>
      <c r="B42" s="66"/>
      <c r="C42" s="77"/>
      <c r="D42" s="77" t="s">
        <v>167</v>
      </c>
      <c r="E42" s="77"/>
      <c r="F42" s="66"/>
      <c r="G42" s="67">
        <v>582399.05000000005</v>
      </c>
      <c r="H42" s="67">
        <v>582399</v>
      </c>
      <c r="I42" s="71">
        <v>0.05</v>
      </c>
      <c r="J42" s="67">
        <v>0</v>
      </c>
      <c r="K42" s="67">
        <v>0</v>
      </c>
      <c r="L42" s="67">
        <v>0</v>
      </c>
      <c r="M42" s="71">
        <v>0</v>
      </c>
      <c r="N42" s="67">
        <v>28261.68</v>
      </c>
      <c r="O42" s="67">
        <v>0</v>
      </c>
      <c r="P42" s="67">
        <v>0</v>
      </c>
      <c r="Q42" s="71">
        <v>0</v>
      </c>
      <c r="R42" s="67">
        <v>1760</v>
      </c>
      <c r="S42" s="67">
        <v>0</v>
      </c>
      <c r="T42" s="67">
        <v>0</v>
      </c>
      <c r="U42" s="71">
        <v>0</v>
      </c>
      <c r="V42" s="67">
        <v>506.81</v>
      </c>
      <c r="W42" s="67">
        <v>0</v>
      </c>
      <c r="X42" s="88">
        <v>0</v>
      </c>
      <c r="Y42" s="71">
        <v>80239</v>
      </c>
      <c r="Z42" s="67">
        <v>0</v>
      </c>
      <c r="AA42" s="67">
        <v>28261.68</v>
      </c>
      <c r="AB42" s="88">
        <v>51977.32</v>
      </c>
      <c r="AC42" s="71">
        <v>10131</v>
      </c>
      <c r="AD42" s="67">
        <v>0</v>
      </c>
      <c r="AE42" s="67">
        <v>1760</v>
      </c>
      <c r="AF42" s="89">
        <v>8371</v>
      </c>
    </row>
    <row r="43" spans="1:32" x14ac:dyDescent="0.25">
      <c r="A43" s="85" t="s">
        <v>346</v>
      </c>
      <c r="B43" s="66"/>
      <c r="C43" s="77"/>
      <c r="D43" s="77" t="s">
        <v>79</v>
      </c>
      <c r="E43" s="77"/>
      <c r="F43" s="66"/>
      <c r="G43" s="67">
        <v>12794274.65</v>
      </c>
      <c r="H43" s="67">
        <v>12646969.02</v>
      </c>
      <c r="I43" s="71">
        <v>147305.63</v>
      </c>
      <c r="J43" s="67">
        <v>0</v>
      </c>
      <c r="K43" s="67">
        <v>0</v>
      </c>
      <c r="L43" s="67">
        <v>0</v>
      </c>
      <c r="M43" s="71">
        <v>0</v>
      </c>
      <c r="N43" s="67">
        <v>117752.64</v>
      </c>
      <c r="O43" s="67">
        <v>0</v>
      </c>
      <c r="P43" s="67">
        <v>0</v>
      </c>
      <c r="Q43" s="71">
        <v>425166</v>
      </c>
      <c r="R43" s="67">
        <v>0</v>
      </c>
      <c r="S43" s="67">
        <v>0</v>
      </c>
      <c r="T43" s="67">
        <v>0</v>
      </c>
      <c r="U43" s="71">
        <v>309808.33</v>
      </c>
      <c r="V43" s="67">
        <v>0</v>
      </c>
      <c r="W43" s="67">
        <v>117752.64</v>
      </c>
      <c r="X43" s="88">
        <v>192056</v>
      </c>
      <c r="Y43" s="71">
        <v>0</v>
      </c>
      <c r="Z43" s="67">
        <v>348936</v>
      </c>
      <c r="AA43" s="67">
        <v>0</v>
      </c>
      <c r="AB43" s="88">
        <v>0</v>
      </c>
      <c r="AC43" s="71">
        <v>0</v>
      </c>
      <c r="AD43" s="67">
        <v>271455</v>
      </c>
      <c r="AE43" s="67">
        <v>0</v>
      </c>
      <c r="AF43" s="89">
        <v>0</v>
      </c>
    </row>
    <row r="44" spans="1:32" x14ac:dyDescent="0.25">
      <c r="A44" s="85" t="s">
        <v>347</v>
      </c>
      <c r="B44" s="66"/>
      <c r="C44" s="77"/>
      <c r="D44" s="77" t="s">
        <v>80</v>
      </c>
      <c r="E44" s="77"/>
      <c r="F44" s="66"/>
      <c r="G44" s="67">
        <v>3971173.24</v>
      </c>
      <c r="H44" s="67">
        <v>3971121.8</v>
      </c>
      <c r="I44" s="71">
        <v>51.44</v>
      </c>
      <c r="J44" s="67">
        <v>0</v>
      </c>
      <c r="K44" s="67">
        <v>0</v>
      </c>
      <c r="L44" s="67">
        <v>0</v>
      </c>
      <c r="M44" s="71">
        <v>0</v>
      </c>
      <c r="N44" s="67">
        <v>0</v>
      </c>
      <c r="O44" s="67">
        <v>0</v>
      </c>
      <c r="P44" s="67">
        <v>0</v>
      </c>
      <c r="Q44" s="71">
        <v>0</v>
      </c>
      <c r="R44" s="67">
        <v>0</v>
      </c>
      <c r="S44" s="67">
        <v>0</v>
      </c>
      <c r="T44" s="67">
        <v>0</v>
      </c>
      <c r="U44" s="71">
        <v>0</v>
      </c>
      <c r="V44" s="67">
        <v>34259.120000000003</v>
      </c>
      <c r="W44" s="67">
        <v>0</v>
      </c>
      <c r="X44" s="88">
        <v>0</v>
      </c>
      <c r="Y44" s="71">
        <v>32673</v>
      </c>
      <c r="Z44" s="67">
        <v>0</v>
      </c>
      <c r="AA44" s="67">
        <v>32673</v>
      </c>
      <c r="AB44" s="88">
        <v>0</v>
      </c>
      <c r="AC44" s="71">
        <v>0</v>
      </c>
      <c r="AD44" s="67">
        <v>53000</v>
      </c>
      <c r="AE44" s="67">
        <v>0</v>
      </c>
      <c r="AF44" s="89">
        <v>0</v>
      </c>
    </row>
    <row r="45" spans="1:32" x14ac:dyDescent="0.25">
      <c r="A45" s="85" t="s">
        <v>348</v>
      </c>
      <c r="B45" s="66"/>
      <c r="C45" s="77"/>
      <c r="D45" s="77" t="s">
        <v>124</v>
      </c>
      <c r="E45" s="77"/>
      <c r="F45" s="66"/>
      <c r="G45" s="67">
        <v>582915.54</v>
      </c>
      <c r="H45" s="67">
        <v>571897</v>
      </c>
      <c r="I45" s="71">
        <v>11018.54</v>
      </c>
      <c r="J45" s="67">
        <v>0</v>
      </c>
      <c r="K45" s="67">
        <v>0</v>
      </c>
      <c r="L45" s="67">
        <v>0</v>
      </c>
      <c r="M45" s="71">
        <v>8254.35</v>
      </c>
      <c r="N45" s="67">
        <v>0</v>
      </c>
      <c r="O45" s="67">
        <v>0</v>
      </c>
      <c r="P45" s="67">
        <v>0</v>
      </c>
      <c r="Q45" s="71">
        <v>54138.76</v>
      </c>
      <c r="R45" s="67">
        <v>0</v>
      </c>
      <c r="S45" s="67">
        <v>0</v>
      </c>
      <c r="T45" s="67">
        <v>0</v>
      </c>
      <c r="U45" s="71">
        <v>11885.69</v>
      </c>
      <c r="V45" s="67">
        <v>0</v>
      </c>
      <c r="W45" s="67">
        <v>0</v>
      </c>
      <c r="X45" s="88">
        <v>11886</v>
      </c>
      <c r="Y45" s="71">
        <v>8010</v>
      </c>
      <c r="Z45" s="67">
        <v>0</v>
      </c>
      <c r="AA45" s="67">
        <v>0</v>
      </c>
      <c r="AB45" s="88">
        <v>8010</v>
      </c>
      <c r="AC45" s="71">
        <v>33914</v>
      </c>
      <c r="AD45" s="67">
        <v>0</v>
      </c>
      <c r="AE45" s="67">
        <v>0</v>
      </c>
      <c r="AF45" s="89">
        <v>33914</v>
      </c>
    </row>
    <row r="46" spans="1:32" x14ac:dyDescent="0.25">
      <c r="A46" s="85" t="s">
        <v>350</v>
      </c>
      <c r="B46" s="66"/>
      <c r="C46" s="77"/>
      <c r="D46" s="77" t="s">
        <v>223</v>
      </c>
      <c r="E46" s="77"/>
      <c r="F46" s="66"/>
      <c r="G46" s="67">
        <v>5985832.0099999998</v>
      </c>
      <c r="H46" s="67">
        <v>5689700</v>
      </c>
      <c r="I46" s="71">
        <v>296132.01</v>
      </c>
      <c r="J46" s="67">
        <v>0</v>
      </c>
      <c r="K46" s="67">
        <v>0</v>
      </c>
      <c r="L46" s="67">
        <v>0</v>
      </c>
      <c r="M46" s="71">
        <v>0</v>
      </c>
      <c r="N46" s="67">
        <v>53710.66</v>
      </c>
      <c r="O46" s="67">
        <v>0</v>
      </c>
      <c r="P46" s="67">
        <v>0</v>
      </c>
      <c r="Q46" s="71">
        <v>65760</v>
      </c>
      <c r="R46" s="67">
        <v>0</v>
      </c>
      <c r="S46" s="67">
        <v>53710.66</v>
      </c>
      <c r="T46" s="67">
        <v>0</v>
      </c>
      <c r="U46" s="71">
        <v>0</v>
      </c>
      <c r="V46" s="67">
        <v>87797</v>
      </c>
      <c r="W46" s="67">
        <v>0</v>
      </c>
      <c r="X46" s="88">
        <v>0</v>
      </c>
      <c r="Y46" s="71">
        <v>0</v>
      </c>
      <c r="Z46" s="67">
        <v>0</v>
      </c>
      <c r="AA46" s="67">
        <v>0</v>
      </c>
      <c r="AB46" s="88">
        <v>0</v>
      </c>
      <c r="AC46" s="71">
        <v>134621</v>
      </c>
      <c r="AD46" s="67">
        <v>0</v>
      </c>
      <c r="AE46" s="67">
        <v>65198</v>
      </c>
      <c r="AF46" s="89">
        <v>69423</v>
      </c>
    </row>
    <row r="47" spans="1:32" x14ac:dyDescent="0.25">
      <c r="A47" s="85" t="s">
        <v>351</v>
      </c>
      <c r="B47" s="66"/>
      <c r="C47" s="77"/>
      <c r="D47" s="77" t="s">
        <v>224</v>
      </c>
      <c r="E47" s="77"/>
      <c r="F47" s="66"/>
      <c r="G47" s="67">
        <v>1803302.9</v>
      </c>
      <c r="H47" s="67">
        <v>1793926.79</v>
      </c>
      <c r="I47" s="71">
        <v>9376.11</v>
      </c>
      <c r="J47" s="67">
        <v>0</v>
      </c>
      <c r="K47" s="67">
        <v>0</v>
      </c>
      <c r="L47" s="67">
        <v>0</v>
      </c>
      <c r="M47" s="71">
        <v>0</v>
      </c>
      <c r="N47" s="67">
        <v>0</v>
      </c>
      <c r="O47" s="67">
        <v>0</v>
      </c>
      <c r="P47" s="67">
        <v>0</v>
      </c>
      <c r="Q47" s="71">
        <v>0</v>
      </c>
      <c r="R47" s="67">
        <v>0</v>
      </c>
      <c r="S47" s="67">
        <v>0</v>
      </c>
      <c r="T47" s="67">
        <v>0</v>
      </c>
      <c r="U47" s="71">
        <v>0</v>
      </c>
      <c r="V47" s="67">
        <v>1716</v>
      </c>
      <c r="W47" s="67">
        <v>0</v>
      </c>
      <c r="X47" s="88">
        <v>0</v>
      </c>
      <c r="Y47" s="71">
        <v>0</v>
      </c>
      <c r="Z47" s="67">
        <v>0</v>
      </c>
      <c r="AA47" s="67">
        <v>0</v>
      </c>
      <c r="AB47" s="88">
        <v>0</v>
      </c>
      <c r="AC47" s="71">
        <v>39702</v>
      </c>
      <c r="AD47" s="67">
        <v>0</v>
      </c>
      <c r="AE47" s="67">
        <v>0</v>
      </c>
      <c r="AF47" s="89">
        <v>39702</v>
      </c>
    </row>
    <row r="48" spans="1:32" x14ac:dyDescent="0.25">
      <c r="A48" s="85" t="s">
        <v>356</v>
      </c>
      <c r="B48" s="66"/>
      <c r="C48" s="77"/>
      <c r="D48" s="77" t="s">
        <v>471</v>
      </c>
      <c r="E48" s="77"/>
      <c r="F48" s="66"/>
      <c r="G48" s="67">
        <v>531611.73</v>
      </c>
      <c r="H48" s="67">
        <v>526134.84</v>
      </c>
      <c r="I48" s="71">
        <v>5476.89</v>
      </c>
      <c r="J48" s="67">
        <v>0</v>
      </c>
      <c r="K48" s="67">
        <v>0</v>
      </c>
      <c r="L48" s="67">
        <v>0</v>
      </c>
      <c r="M48" s="71">
        <v>4715.79</v>
      </c>
      <c r="N48" s="67">
        <v>0</v>
      </c>
      <c r="O48" s="67">
        <v>0</v>
      </c>
      <c r="P48" s="67">
        <v>0</v>
      </c>
      <c r="Q48" s="71">
        <v>5721</v>
      </c>
      <c r="R48" s="67">
        <v>0</v>
      </c>
      <c r="S48" s="67">
        <v>0</v>
      </c>
      <c r="T48" s="67">
        <v>0</v>
      </c>
      <c r="U48" s="71">
        <v>35.74</v>
      </c>
      <c r="V48" s="67">
        <v>0</v>
      </c>
      <c r="W48" s="67">
        <v>0</v>
      </c>
      <c r="X48" s="88">
        <v>36</v>
      </c>
      <c r="Y48" s="71">
        <v>0</v>
      </c>
      <c r="Z48" s="67">
        <v>13610</v>
      </c>
      <c r="AA48" s="67">
        <v>0</v>
      </c>
      <c r="AB48" s="88">
        <v>0</v>
      </c>
      <c r="AC48" s="71">
        <v>90919</v>
      </c>
      <c r="AD48" s="67">
        <v>0</v>
      </c>
      <c r="AE48" s="67">
        <v>0</v>
      </c>
      <c r="AF48" s="89">
        <v>90919</v>
      </c>
    </row>
    <row r="49" spans="1:32" x14ac:dyDescent="0.25">
      <c r="A49" s="85" t="s">
        <v>354</v>
      </c>
      <c r="B49" s="66"/>
      <c r="C49" s="77"/>
      <c r="D49" s="77" t="s">
        <v>126</v>
      </c>
      <c r="E49" s="77"/>
      <c r="F49" s="66"/>
      <c r="G49" s="67">
        <v>308770.84999999998</v>
      </c>
      <c r="H49" s="67">
        <v>308765.44</v>
      </c>
      <c r="I49" s="71">
        <v>5.41</v>
      </c>
      <c r="J49" s="67">
        <v>0</v>
      </c>
      <c r="K49" s="67">
        <v>0</v>
      </c>
      <c r="L49" s="67">
        <v>0</v>
      </c>
      <c r="M49" s="71">
        <v>0</v>
      </c>
      <c r="N49" s="67">
        <v>18514</v>
      </c>
      <c r="O49" s="67">
        <v>0</v>
      </c>
      <c r="P49" s="67">
        <v>0</v>
      </c>
      <c r="Q49" s="71">
        <v>5266</v>
      </c>
      <c r="R49" s="67">
        <v>0</v>
      </c>
      <c r="S49" s="67">
        <v>5266</v>
      </c>
      <c r="T49" s="67">
        <v>0</v>
      </c>
      <c r="U49" s="71">
        <v>6517</v>
      </c>
      <c r="V49" s="67">
        <v>0</v>
      </c>
      <c r="W49" s="67">
        <v>6517</v>
      </c>
      <c r="X49" s="88">
        <v>0</v>
      </c>
      <c r="Y49" s="71">
        <v>6731</v>
      </c>
      <c r="Z49" s="67">
        <v>0</v>
      </c>
      <c r="AA49" s="67">
        <v>6731</v>
      </c>
      <c r="AB49" s="88">
        <v>0</v>
      </c>
      <c r="AC49" s="71">
        <v>6101</v>
      </c>
      <c r="AD49" s="67">
        <v>0</v>
      </c>
      <c r="AE49" s="67">
        <v>0</v>
      </c>
      <c r="AF49" s="89">
        <v>6101</v>
      </c>
    </row>
    <row r="50" spans="1:32" x14ac:dyDescent="0.25">
      <c r="A50" s="85" t="s">
        <v>352</v>
      </c>
      <c r="B50" s="66"/>
      <c r="C50" s="77"/>
      <c r="D50" s="77" t="s">
        <v>225</v>
      </c>
      <c r="E50" s="77"/>
      <c r="F50" s="66"/>
      <c r="G50" s="67">
        <v>2883619</v>
      </c>
      <c r="H50" s="67">
        <v>2883619</v>
      </c>
      <c r="I50" s="71">
        <v>0</v>
      </c>
      <c r="J50" s="67">
        <v>92674.03</v>
      </c>
      <c r="K50" s="67">
        <v>0</v>
      </c>
      <c r="L50" s="67">
        <v>0</v>
      </c>
      <c r="M50" s="71">
        <v>0</v>
      </c>
      <c r="N50" s="67">
        <v>77217.039999999994</v>
      </c>
      <c r="O50" s="67">
        <v>0</v>
      </c>
      <c r="P50" s="67">
        <v>0</v>
      </c>
      <c r="Q50" s="71">
        <v>22454</v>
      </c>
      <c r="R50" s="67">
        <v>0</v>
      </c>
      <c r="S50" s="67">
        <v>0</v>
      </c>
      <c r="T50" s="67">
        <v>0</v>
      </c>
      <c r="U50" s="71">
        <v>111132</v>
      </c>
      <c r="V50" s="67">
        <v>0</v>
      </c>
      <c r="W50" s="67">
        <v>95616.03</v>
      </c>
      <c r="X50" s="88">
        <v>15516</v>
      </c>
      <c r="Y50" s="71">
        <v>74275</v>
      </c>
      <c r="Z50" s="67">
        <v>0</v>
      </c>
      <c r="AA50" s="67">
        <v>74275</v>
      </c>
      <c r="AB50" s="88">
        <v>0</v>
      </c>
      <c r="AC50" s="71">
        <v>104037</v>
      </c>
      <c r="AD50" s="67">
        <v>0</v>
      </c>
      <c r="AE50" s="67">
        <v>0</v>
      </c>
      <c r="AF50" s="89">
        <v>104037</v>
      </c>
    </row>
    <row r="51" spans="1:32" x14ac:dyDescent="0.25">
      <c r="A51" s="85" t="s">
        <v>353</v>
      </c>
      <c r="B51" s="66"/>
      <c r="C51" s="77"/>
      <c r="D51" s="77" t="s">
        <v>226</v>
      </c>
      <c r="E51" s="77"/>
      <c r="F51" s="66"/>
      <c r="G51" s="67">
        <v>67390.34</v>
      </c>
      <c r="H51" s="67">
        <v>47395.66</v>
      </c>
      <c r="I51" s="71">
        <v>19994.68</v>
      </c>
      <c r="J51" s="67">
        <v>0</v>
      </c>
      <c r="K51" s="67">
        <v>0</v>
      </c>
      <c r="L51" s="67">
        <v>0</v>
      </c>
      <c r="M51" s="71">
        <v>0</v>
      </c>
      <c r="N51" s="67">
        <v>0</v>
      </c>
      <c r="O51" s="67">
        <v>0</v>
      </c>
      <c r="P51" s="67">
        <v>0</v>
      </c>
      <c r="Q51" s="71">
        <v>0</v>
      </c>
      <c r="R51" s="67">
        <v>0</v>
      </c>
      <c r="S51" s="67">
        <v>0</v>
      </c>
      <c r="T51" s="67">
        <v>0</v>
      </c>
      <c r="U51" s="71">
        <v>0</v>
      </c>
      <c r="V51" s="67">
        <v>0</v>
      </c>
      <c r="W51" s="67">
        <v>0</v>
      </c>
      <c r="X51" s="88">
        <v>0</v>
      </c>
      <c r="Y51" s="71">
        <v>86</v>
      </c>
      <c r="Z51" s="67">
        <v>0</v>
      </c>
      <c r="AA51" s="67">
        <v>0</v>
      </c>
      <c r="AB51" s="88">
        <v>86</v>
      </c>
      <c r="AC51" s="71">
        <v>0</v>
      </c>
      <c r="AD51" s="67">
        <v>0</v>
      </c>
      <c r="AE51" s="67">
        <v>0</v>
      </c>
      <c r="AF51" s="89">
        <v>0</v>
      </c>
    </row>
    <row r="52" spans="1:32" x14ac:dyDescent="0.25">
      <c r="A52" s="85" t="s">
        <v>357</v>
      </c>
      <c r="B52" s="66"/>
      <c r="C52" s="77"/>
      <c r="D52" s="77" t="s">
        <v>128</v>
      </c>
      <c r="E52" s="77"/>
      <c r="F52" s="66"/>
      <c r="G52" s="67">
        <v>318322.34000000003</v>
      </c>
      <c r="H52" s="67">
        <v>316813.2</v>
      </c>
      <c r="I52" s="71">
        <v>1509.14</v>
      </c>
      <c r="J52" s="67">
        <v>0</v>
      </c>
      <c r="K52" s="67">
        <v>0</v>
      </c>
      <c r="L52" s="67">
        <v>0</v>
      </c>
      <c r="M52" s="71">
        <v>29518.42</v>
      </c>
      <c r="N52" s="67">
        <v>0</v>
      </c>
      <c r="O52" s="67">
        <v>0</v>
      </c>
      <c r="P52" s="67">
        <v>0</v>
      </c>
      <c r="Q52" s="71">
        <v>72307.929999999993</v>
      </c>
      <c r="R52" s="67">
        <v>0</v>
      </c>
      <c r="S52" s="67">
        <v>0</v>
      </c>
      <c r="T52" s="67">
        <v>0</v>
      </c>
      <c r="U52" s="71">
        <v>1219</v>
      </c>
      <c r="V52" s="67">
        <v>0</v>
      </c>
      <c r="W52" s="67">
        <v>0</v>
      </c>
      <c r="X52" s="88">
        <v>1219</v>
      </c>
      <c r="Y52" s="71">
        <v>0</v>
      </c>
      <c r="Z52" s="67">
        <v>0</v>
      </c>
      <c r="AA52" s="67">
        <v>0</v>
      </c>
      <c r="AB52" s="88">
        <v>0</v>
      </c>
      <c r="AC52" s="71">
        <v>658</v>
      </c>
      <c r="AD52" s="67">
        <v>0</v>
      </c>
      <c r="AE52" s="67">
        <v>0</v>
      </c>
      <c r="AF52" s="89">
        <v>658</v>
      </c>
    </row>
    <row r="53" spans="1:32" x14ac:dyDescent="0.25">
      <c r="A53" s="85" t="s">
        <v>349</v>
      </c>
      <c r="B53" s="66"/>
      <c r="C53" s="77"/>
      <c r="D53" s="77" t="s">
        <v>133</v>
      </c>
      <c r="E53" s="77"/>
      <c r="F53" s="66"/>
      <c r="G53" s="67">
        <v>511777.15</v>
      </c>
      <c r="H53" s="67">
        <v>467000</v>
      </c>
      <c r="I53" s="71">
        <v>44777.15</v>
      </c>
      <c r="J53" s="67">
        <v>0</v>
      </c>
      <c r="K53" s="67">
        <v>0</v>
      </c>
      <c r="L53" s="67">
        <v>0</v>
      </c>
      <c r="M53" s="71">
        <v>0</v>
      </c>
      <c r="N53" s="67">
        <v>10821.8</v>
      </c>
      <c r="O53" s="67">
        <v>0</v>
      </c>
      <c r="P53" s="67">
        <v>0</v>
      </c>
      <c r="Q53" s="71">
        <v>0</v>
      </c>
      <c r="R53" s="67">
        <v>5718</v>
      </c>
      <c r="S53" s="67">
        <v>0</v>
      </c>
      <c r="T53" s="67">
        <v>0</v>
      </c>
      <c r="U53" s="71">
        <v>0</v>
      </c>
      <c r="V53" s="67">
        <v>22089.09</v>
      </c>
      <c r="W53" s="67">
        <v>0</v>
      </c>
      <c r="X53" s="88">
        <v>0</v>
      </c>
      <c r="Y53" s="71">
        <v>17814</v>
      </c>
      <c r="Z53" s="67">
        <v>0</v>
      </c>
      <c r="AA53" s="67">
        <v>16540</v>
      </c>
      <c r="AB53" s="88">
        <v>0</v>
      </c>
      <c r="AC53" s="71">
        <v>0</v>
      </c>
      <c r="AD53" s="67">
        <v>25774</v>
      </c>
      <c r="AE53" s="67">
        <v>0</v>
      </c>
      <c r="AF53" s="89">
        <v>0</v>
      </c>
    </row>
    <row r="54" spans="1:32" x14ac:dyDescent="0.25">
      <c r="A54" s="85" t="s">
        <v>355</v>
      </c>
      <c r="B54" s="66"/>
      <c r="C54" s="77"/>
      <c r="D54" s="77" t="s">
        <v>127</v>
      </c>
      <c r="E54" s="77"/>
      <c r="F54" s="66"/>
      <c r="G54" s="67">
        <v>654311.15</v>
      </c>
      <c r="H54" s="67">
        <v>566232</v>
      </c>
      <c r="I54" s="71">
        <v>88079.15</v>
      </c>
      <c r="J54" s="67">
        <v>0</v>
      </c>
      <c r="K54" s="67">
        <v>0</v>
      </c>
      <c r="L54" s="67">
        <v>0</v>
      </c>
      <c r="M54" s="71">
        <v>122930.42</v>
      </c>
      <c r="N54" s="67">
        <v>0</v>
      </c>
      <c r="O54" s="67">
        <v>0</v>
      </c>
      <c r="P54" s="67">
        <v>0</v>
      </c>
      <c r="Q54" s="71">
        <v>7527</v>
      </c>
      <c r="R54" s="67">
        <v>0</v>
      </c>
      <c r="S54" s="67">
        <v>0</v>
      </c>
      <c r="T54" s="67">
        <v>0</v>
      </c>
      <c r="U54" s="71">
        <v>3251.24</v>
      </c>
      <c r="V54" s="67">
        <v>0</v>
      </c>
      <c r="W54" s="67">
        <v>0</v>
      </c>
      <c r="X54" s="88">
        <v>3251</v>
      </c>
      <c r="Y54" s="71">
        <v>19192</v>
      </c>
      <c r="Z54" s="67">
        <v>0</v>
      </c>
      <c r="AA54" s="67">
        <v>0</v>
      </c>
      <c r="AB54" s="88">
        <v>19192</v>
      </c>
      <c r="AC54" s="71">
        <v>2356</v>
      </c>
      <c r="AD54" s="67">
        <v>0</v>
      </c>
      <c r="AE54" s="67">
        <v>0</v>
      </c>
      <c r="AF54" s="89">
        <v>2356</v>
      </c>
    </row>
    <row r="55" spans="1:32" x14ac:dyDescent="0.25">
      <c r="A55" s="85" t="s">
        <v>358</v>
      </c>
      <c r="B55" s="66"/>
      <c r="C55" s="77"/>
      <c r="D55" s="77" t="s">
        <v>168</v>
      </c>
      <c r="E55" s="77"/>
      <c r="F55" s="66"/>
      <c r="G55" s="67">
        <v>1590909.22</v>
      </c>
      <c r="H55" s="67">
        <v>1590909</v>
      </c>
      <c r="I55" s="71">
        <v>0.22</v>
      </c>
      <c r="J55" s="67">
        <v>11144.46</v>
      </c>
      <c r="K55" s="67">
        <v>0</v>
      </c>
      <c r="L55" s="67">
        <v>0</v>
      </c>
      <c r="M55" s="71">
        <v>386741.05</v>
      </c>
      <c r="N55" s="67">
        <v>0</v>
      </c>
      <c r="O55" s="67">
        <v>11144.46</v>
      </c>
      <c r="P55" s="67">
        <v>0</v>
      </c>
      <c r="Q55" s="71">
        <v>0</v>
      </c>
      <c r="R55" s="67">
        <v>97774</v>
      </c>
      <c r="S55" s="67">
        <v>0</v>
      </c>
      <c r="T55" s="67">
        <v>0</v>
      </c>
      <c r="U55" s="71">
        <v>31541</v>
      </c>
      <c r="V55" s="67">
        <v>0</v>
      </c>
      <c r="W55" s="67">
        <v>0</v>
      </c>
      <c r="X55" s="88">
        <v>31541</v>
      </c>
      <c r="Y55" s="71">
        <v>214605</v>
      </c>
      <c r="Z55" s="67">
        <v>0</v>
      </c>
      <c r="AA55" s="67">
        <v>0</v>
      </c>
      <c r="AB55" s="88">
        <v>214605</v>
      </c>
      <c r="AC55" s="71">
        <v>322302</v>
      </c>
      <c r="AD55" s="67">
        <v>0</v>
      </c>
      <c r="AE55" s="67">
        <v>97774</v>
      </c>
      <c r="AF55" s="89">
        <v>224528</v>
      </c>
    </row>
    <row r="56" spans="1:32" x14ac:dyDescent="0.25">
      <c r="A56" s="85" t="s">
        <v>359</v>
      </c>
      <c r="B56" s="66"/>
      <c r="C56" s="77"/>
      <c r="D56" s="77" t="s">
        <v>169</v>
      </c>
      <c r="E56" s="77"/>
      <c r="F56" s="66"/>
      <c r="G56" s="67">
        <v>1231138.58</v>
      </c>
      <c r="H56" s="67">
        <v>1231138</v>
      </c>
      <c r="I56" s="71">
        <v>0</v>
      </c>
      <c r="J56" s="67">
        <v>10174</v>
      </c>
      <c r="K56" s="67">
        <v>0</v>
      </c>
      <c r="L56" s="67">
        <v>0</v>
      </c>
      <c r="M56" s="71">
        <v>0</v>
      </c>
      <c r="N56" s="67">
        <v>2240.48</v>
      </c>
      <c r="O56" s="67">
        <v>0</v>
      </c>
      <c r="P56" s="67">
        <v>0</v>
      </c>
      <c r="Q56" s="71">
        <v>12414</v>
      </c>
      <c r="R56" s="67">
        <v>0</v>
      </c>
      <c r="S56" s="67">
        <v>12414</v>
      </c>
      <c r="T56" s="67">
        <v>0</v>
      </c>
      <c r="U56" s="71">
        <v>0</v>
      </c>
      <c r="V56" s="67">
        <v>52550</v>
      </c>
      <c r="W56" s="67">
        <v>0</v>
      </c>
      <c r="X56" s="88">
        <v>0</v>
      </c>
      <c r="Y56" s="71">
        <v>0</v>
      </c>
      <c r="Z56" s="67">
        <v>0</v>
      </c>
      <c r="AA56" s="67">
        <v>0</v>
      </c>
      <c r="AB56" s="88">
        <v>0</v>
      </c>
      <c r="AC56" s="71">
        <v>216426</v>
      </c>
      <c r="AD56" s="67">
        <v>0</v>
      </c>
      <c r="AE56" s="67">
        <v>0</v>
      </c>
      <c r="AF56" s="89">
        <v>216426</v>
      </c>
    </row>
    <row r="57" spans="1:32" x14ac:dyDescent="0.25">
      <c r="A57" s="85" t="s">
        <v>362</v>
      </c>
      <c r="B57" s="66"/>
      <c r="C57" s="77"/>
      <c r="D57" s="77" t="s">
        <v>88</v>
      </c>
      <c r="E57" s="77"/>
      <c r="F57" s="66"/>
      <c r="G57" s="67">
        <v>451730.64</v>
      </c>
      <c r="H57" s="67">
        <v>451450</v>
      </c>
      <c r="I57" s="71">
        <v>280.61</v>
      </c>
      <c r="J57" s="67">
        <v>0</v>
      </c>
      <c r="K57" s="67">
        <v>0</v>
      </c>
      <c r="L57" s="67">
        <v>0</v>
      </c>
      <c r="M57" s="71">
        <v>0</v>
      </c>
      <c r="N57" s="67">
        <v>0</v>
      </c>
      <c r="O57" s="67">
        <v>0</v>
      </c>
      <c r="P57" s="67">
        <v>0</v>
      </c>
      <c r="Q57" s="71">
        <v>541</v>
      </c>
      <c r="R57" s="67">
        <v>0</v>
      </c>
      <c r="S57" s="67">
        <v>0</v>
      </c>
      <c r="T57" s="67">
        <v>0</v>
      </c>
      <c r="U57" s="71">
        <v>242</v>
      </c>
      <c r="V57" s="67">
        <v>0</v>
      </c>
      <c r="W57" s="67">
        <v>0</v>
      </c>
      <c r="X57" s="88">
        <v>242</v>
      </c>
      <c r="Y57" s="71">
        <v>326</v>
      </c>
      <c r="Z57" s="67">
        <v>0</v>
      </c>
      <c r="AA57" s="67">
        <v>0</v>
      </c>
      <c r="AB57" s="88">
        <v>326</v>
      </c>
      <c r="AC57" s="71">
        <v>622</v>
      </c>
      <c r="AD57" s="67">
        <v>0</v>
      </c>
      <c r="AE57" s="67">
        <v>0</v>
      </c>
      <c r="AF57" s="89">
        <v>622</v>
      </c>
    </row>
    <row r="58" spans="1:32" x14ac:dyDescent="0.25">
      <c r="A58" s="85" t="s">
        <v>360</v>
      </c>
      <c r="B58" s="66"/>
      <c r="C58" s="77"/>
      <c r="D58" s="77" t="s">
        <v>89</v>
      </c>
      <c r="E58" s="77"/>
      <c r="F58" s="66"/>
      <c r="G58" s="67">
        <v>2484435.83</v>
      </c>
      <c r="H58" s="67">
        <v>2484435.83</v>
      </c>
      <c r="I58" s="71">
        <v>0</v>
      </c>
      <c r="J58" s="67">
        <v>5009</v>
      </c>
      <c r="K58" s="67">
        <v>0</v>
      </c>
      <c r="L58" s="67">
        <v>0</v>
      </c>
      <c r="M58" s="71">
        <v>2010.34</v>
      </c>
      <c r="N58" s="67">
        <v>0</v>
      </c>
      <c r="O58" s="67">
        <v>2010</v>
      </c>
      <c r="P58" s="67">
        <v>0</v>
      </c>
      <c r="Q58" s="71">
        <v>2999.47</v>
      </c>
      <c r="R58" s="67">
        <v>0</v>
      </c>
      <c r="S58" s="67">
        <v>2999</v>
      </c>
      <c r="T58" s="67">
        <v>0</v>
      </c>
      <c r="U58" s="71">
        <v>0</v>
      </c>
      <c r="V58" s="67">
        <v>0</v>
      </c>
      <c r="W58" s="67">
        <v>0</v>
      </c>
      <c r="X58" s="88">
        <v>0</v>
      </c>
      <c r="Y58" s="71">
        <v>97975</v>
      </c>
      <c r="Z58" s="67">
        <v>0</v>
      </c>
      <c r="AA58" s="67">
        <v>0</v>
      </c>
      <c r="AB58" s="88">
        <v>97975</v>
      </c>
      <c r="AC58" s="71">
        <v>4303</v>
      </c>
      <c r="AD58" s="67">
        <v>0</v>
      </c>
      <c r="AE58" s="67">
        <v>0</v>
      </c>
      <c r="AF58" s="89">
        <v>4303</v>
      </c>
    </row>
    <row r="59" spans="1:32" x14ac:dyDescent="0.25">
      <c r="A59" s="85" t="s">
        <v>363</v>
      </c>
      <c r="B59" s="66"/>
      <c r="C59" s="77"/>
      <c r="D59" s="77" t="s">
        <v>90</v>
      </c>
      <c r="E59" s="77"/>
      <c r="F59" s="66"/>
      <c r="G59" s="67">
        <v>432369.08</v>
      </c>
      <c r="H59" s="67">
        <v>431928</v>
      </c>
      <c r="I59" s="71">
        <v>441.08</v>
      </c>
      <c r="J59" s="67">
        <v>0</v>
      </c>
      <c r="K59" s="67">
        <v>0</v>
      </c>
      <c r="L59" s="67">
        <v>0</v>
      </c>
      <c r="M59" s="71">
        <v>1672.32</v>
      </c>
      <c r="N59" s="67">
        <v>0</v>
      </c>
      <c r="O59" s="67">
        <v>0</v>
      </c>
      <c r="P59" s="67">
        <v>0</v>
      </c>
      <c r="Q59" s="71">
        <v>1970</v>
      </c>
      <c r="R59" s="67">
        <v>0</v>
      </c>
      <c r="S59" s="67">
        <v>0</v>
      </c>
      <c r="T59" s="67">
        <v>0</v>
      </c>
      <c r="U59" s="71">
        <v>0</v>
      </c>
      <c r="V59" s="67">
        <v>1400</v>
      </c>
      <c r="W59" s="67">
        <v>0</v>
      </c>
      <c r="X59" s="88">
        <v>0</v>
      </c>
      <c r="Y59" s="71">
        <v>0</v>
      </c>
      <c r="Z59" s="67">
        <v>0</v>
      </c>
      <c r="AA59" s="67">
        <v>0</v>
      </c>
      <c r="AB59" s="88">
        <v>0</v>
      </c>
      <c r="AC59" s="71">
        <v>7993</v>
      </c>
      <c r="AD59" s="67">
        <v>0</v>
      </c>
      <c r="AE59" s="67">
        <v>0</v>
      </c>
      <c r="AF59" s="89">
        <v>7993</v>
      </c>
    </row>
    <row r="60" spans="1:32" x14ac:dyDescent="0.25">
      <c r="A60" s="85" t="s">
        <v>361</v>
      </c>
      <c r="B60" s="66"/>
      <c r="C60" s="77"/>
      <c r="D60" s="77" t="s">
        <v>91</v>
      </c>
      <c r="E60" s="77"/>
      <c r="F60" s="66"/>
      <c r="G60" s="67">
        <v>2477482.9</v>
      </c>
      <c r="H60" s="67">
        <v>2446544</v>
      </c>
      <c r="I60" s="71">
        <v>30939</v>
      </c>
      <c r="J60" s="67">
        <v>0</v>
      </c>
      <c r="K60" s="67">
        <v>0</v>
      </c>
      <c r="L60" s="67">
        <v>0</v>
      </c>
      <c r="M60" s="71">
        <v>0.01</v>
      </c>
      <c r="N60" s="67">
        <v>4451</v>
      </c>
      <c r="O60" s="67">
        <v>0</v>
      </c>
      <c r="P60" s="67">
        <v>0</v>
      </c>
      <c r="Q60" s="71">
        <v>0</v>
      </c>
      <c r="R60" s="67">
        <v>0</v>
      </c>
      <c r="S60" s="67">
        <v>0</v>
      </c>
      <c r="T60" s="67">
        <v>0</v>
      </c>
      <c r="U60" s="71">
        <v>4451</v>
      </c>
      <c r="V60" s="67">
        <v>0</v>
      </c>
      <c r="W60" s="67">
        <v>4451</v>
      </c>
      <c r="X60" s="88">
        <v>0</v>
      </c>
      <c r="Y60" s="71">
        <v>0</v>
      </c>
      <c r="Z60" s="67">
        <v>0</v>
      </c>
      <c r="AA60" s="67">
        <v>0</v>
      </c>
      <c r="AB60" s="88">
        <v>0</v>
      </c>
      <c r="AC60" s="71">
        <v>0</v>
      </c>
      <c r="AD60" s="67">
        <v>0</v>
      </c>
      <c r="AE60" s="67">
        <v>0</v>
      </c>
      <c r="AF60" s="89">
        <v>0</v>
      </c>
    </row>
    <row r="61" spans="1:32" x14ac:dyDescent="0.25">
      <c r="A61" s="85" t="s">
        <v>364</v>
      </c>
      <c r="B61" s="66"/>
      <c r="C61" s="77"/>
      <c r="D61" s="77" t="s">
        <v>92</v>
      </c>
      <c r="E61" s="77"/>
      <c r="F61" s="66"/>
      <c r="G61" s="67">
        <v>2165470.94</v>
      </c>
      <c r="H61" s="67">
        <v>2165470.94</v>
      </c>
      <c r="I61" s="71">
        <v>0</v>
      </c>
      <c r="J61" s="67">
        <v>273959</v>
      </c>
      <c r="K61" s="67">
        <v>0</v>
      </c>
      <c r="L61" s="67">
        <v>0</v>
      </c>
      <c r="M61" s="71">
        <v>0</v>
      </c>
      <c r="N61" s="67">
        <v>0</v>
      </c>
      <c r="O61" s="67">
        <v>0</v>
      </c>
      <c r="P61" s="67">
        <v>0</v>
      </c>
      <c r="Q61" s="71">
        <v>262475</v>
      </c>
      <c r="R61" s="67">
        <v>0</v>
      </c>
      <c r="S61" s="67">
        <v>262475</v>
      </c>
      <c r="T61" s="67">
        <v>0</v>
      </c>
      <c r="U61" s="71">
        <v>11484.19</v>
      </c>
      <c r="V61" s="67">
        <v>0</v>
      </c>
      <c r="W61" s="67">
        <v>11484</v>
      </c>
      <c r="X61" s="88">
        <v>0</v>
      </c>
      <c r="Y61" s="71">
        <v>27035</v>
      </c>
      <c r="Z61" s="67">
        <v>0</v>
      </c>
      <c r="AA61" s="67">
        <v>0</v>
      </c>
      <c r="AB61" s="88">
        <v>27035</v>
      </c>
      <c r="AC61" s="71">
        <v>14305</v>
      </c>
      <c r="AD61" s="67">
        <v>0</v>
      </c>
      <c r="AE61" s="67">
        <v>0</v>
      </c>
      <c r="AF61" s="89">
        <v>14305</v>
      </c>
    </row>
    <row r="62" spans="1:32" x14ac:dyDescent="0.25">
      <c r="A62" s="85" t="s">
        <v>365</v>
      </c>
      <c r="B62" s="66"/>
      <c r="C62" s="77"/>
      <c r="D62" s="77" t="s">
        <v>93</v>
      </c>
      <c r="E62" s="77"/>
      <c r="F62" s="66"/>
      <c r="G62" s="67">
        <v>1887842.57</v>
      </c>
      <c r="H62" s="67">
        <v>1887842.57</v>
      </c>
      <c r="I62" s="71">
        <v>0</v>
      </c>
      <c r="J62" s="67">
        <v>31786</v>
      </c>
      <c r="K62" s="67">
        <v>0</v>
      </c>
      <c r="L62" s="67">
        <v>0</v>
      </c>
      <c r="M62" s="71">
        <v>31617.79</v>
      </c>
      <c r="N62" s="67">
        <v>0</v>
      </c>
      <c r="O62" s="67">
        <v>31618</v>
      </c>
      <c r="P62" s="67">
        <v>0</v>
      </c>
      <c r="Q62" s="71">
        <v>168</v>
      </c>
      <c r="R62" s="67">
        <v>0</v>
      </c>
      <c r="S62" s="67">
        <v>168</v>
      </c>
      <c r="T62" s="67">
        <v>0</v>
      </c>
      <c r="U62" s="71">
        <v>0</v>
      </c>
      <c r="V62" s="67">
        <v>38530</v>
      </c>
      <c r="W62" s="67">
        <v>0</v>
      </c>
      <c r="X62" s="88">
        <v>0</v>
      </c>
      <c r="Y62" s="71">
        <v>0</v>
      </c>
      <c r="Z62" s="67">
        <v>0</v>
      </c>
      <c r="AA62" s="67">
        <v>0</v>
      </c>
      <c r="AB62" s="88">
        <v>0</v>
      </c>
      <c r="AC62" s="71">
        <v>58956</v>
      </c>
      <c r="AD62" s="67">
        <v>0</v>
      </c>
      <c r="AE62" s="67">
        <v>6060</v>
      </c>
      <c r="AF62" s="89">
        <v>0</v>
      </c>
    </row>
    <row r="63" spans="1:32" x14ac:dyDescent="0.25">
      <c r="A63" s="85" t="s">
        <v>366</v>
      </c>
      <c r="B63" s="66"/>
      <c r="C63" s="77"/>
      <c r="D63" s="77" t="s">
        <v>94</v>
      </c>
      <c r="E63" s="77"/>
      <c r="F63" s="66"/>
      <c r="G63" s="67">
        <v>2388686.77</v>
      </c>
      <c r="H63" s="67">
        <v>2342518.41</v>
      </c>
      <c r="I63" s="71">
        <v>46168.35</v>
      </c>
      <c r="J63" s="67">
        <v>0</v>
      </c>
      <c r="K63" s="67">
        <v>0</v>
      </c>
      <c r="L63" s="67">
        <v>0</v>
      </c>
      <c r="M63" s="71">
        <v>0</v>
      </c>
      <c r="N63" s="67">
        <v>0</v>
      </c>
      <c r="O63" s="67">
        <v>0</v>
      </c>
      <c r="P63" s="67">
        <v>0</v>
      </c>
      <c r="Q63" s="71">
        <v>0</v>
      </c>
      <c r="R63" s="67">
        <v>3525</v>
      </c>
      <c r="S63" s="67">
        <v>0</v>
      </c>
      <c r="T63" s="67">
        <v>0</v>
      </c>
      <c r="U63" s="71">
        <v>3525.4</v>
      </c>
      <c r="V63" s="67">
        <v>0</v>
      </c>
      <c r="W63" s="67">
        <v>3525</v>
      </c>
      <c r="X63" s="88">
        <v>0</v>
      </c>
      <c r="Y63" s="71">
        <v>0</v>
      </c>
      <c r="Z63" s="67">
        <v>0</v>
      </c>
      <c r="AA63" s="67">
        <v>0</v>
      </c>
      <c r="AB63" s="88">
        <v>0</v>
      </c>
      <c r="AC63" s="71">
        <v>0</v>
      </c>
      <c r="AD63" s="67">
        <v>0</v>
      </c>
      <c r="AE63" s="67">
        <v>0</v>
      </c>
      <c r="AF63" s="89">
        <v>0</v>
      </c>
    </row>
    <row r="64" spans="1:32" x14ac:dyDescent="0.25">
      <c r="A64" s="85" t="s">
        <v>367</v>
      </c>
      <c r="B64" s="66"/>
      <c r="C64" s="77"/>
      <c r="D64" s="77" t="s">
        <v>95</v>
      </c>
      <c r="E64" s="77"/>
      <c r="F64" s="66"/>
      <c r="G64" s="67">
        <v>53088</v>
      </c>
      <c r="H64" s="67">
        <v>53088</v>
      </c>
      <c r="I64" s="71">
        <v>0</v>
      </c>
      <c r="J64" s="67">
        <v>0.9</v>
      </c>
      <c r="K64" s="67">
        <v>0</v>
      </c>
      <c r="L64" s="67">
        <v>0</v>
      </c>
      <c r="M64" s="71">
        <v>9</v>
      </c>
      <c r="N64" s="67">
        <v>0</v>
      </c>
      <c r="O64" s="67">
        <v>0</v>
      </c>
      <c r="P64" s="67">
        <v>0</v>
      </c>
      <c r="Q64" s="71">
        <v>2</v>
      </c>
      <c r="R64" s="67">
        <v>0</v>
      </c>
      <c r="S64" s="67">
        <v>0.9</v>
      </c>
      <c r="T64" s="67">
        <v>0</v>
      </c>
      <c r="U64" s="71">
        <v>0</v>
      </c>
      <c r="V64" s="67">
        <v>1147</v>
      </c>
      <c r="W64" s="67">
        <v>0</v>
      </c>
      <c r="X64" s="88">
        <v>0</v>
      </c>
      <c r="Y64" s="71">
        <v>1147</v>
      </c>
      <c r="Z64" s="67">
        <v>0</v>
      </c>
      <c r="AA64" s="67">
        <v>1147</v>
      </c>
      <c r="AB64" s="88">
        <v>0</v>
      </c>
      <c r="AC64" s="71">
        <v>0</v>
      </c>
      <c r="AD64" s="67">
        <v>0</v>
      </c>
      <c r="AE64" s="67">
        <v>0</v>
      </c>
      <c r="AF64" s="89">
        <v>0</v>
      </c>
    </row>
    <row r="65" spans="1:32" x14ac:dyDescent="0.25">
      <c r="A65" s="85" t="s">
        <v>368</v>
      </c>
      <c r="B65" s="66"/>
      <c r="C65" s="77"/>
      <c r="D65" s="77" t="s">
        <v>96</v>
      </c>
      <c r="E65" s="77"/>
      <c r="F65" s="66"/>
      <c r="G65" s="67">
        <v>162971.84</v>
      </c>
      <c r="H65" s="67">
        <v>159729.14000000001</v>
      </c>
      <c r="I65" s="71">
        <v>3242.7</v>
      </c>
      <c r="J65" s="67">
        <v>0</v>
      </c>
      <c r="K65" s="67">
        <v>0</v>
      </c>
      <c r="L65" s="67">
        <v>0</v>
      </c>
      <c r="M65" s="71">
        <v>0</v>
      </c>
      <c r="N65" s="67">
        <v>0</v>
      </c>
      <c r="O65" s="67">
        <v>0</v>
      </c>
      <c r="P65" s="67">
        <v>0</v>
      </c>
      <c r="Q65" s="71">
        <v>28784</v>
      </c>
      <c r="R65" s="67">
        <v>0</v>
      </c>
      <c r="S65" s="67">
        <v>0</v>
      </c>
      <c r="T65" s="67">
        <v>0</v>
      </c>
      <c r="U65" s="71">
        <v>3875</v>
      </c>
      <c r="V65" s="67">
        <v>0</v>
      </c>
      <c r="W65" s="67">
        <v>0</v>
      </c>
      <c r="X65" s="88">
        <v>3875</v>
      </c>
      <c r="Y65" s="71">
        <v>2989</v>
      </c>
      <c r="Z65" s="67">
        <v>0</v>
      </c>
      <c r="AA65" s="67">
        <v>0</v>
      </c>
      <c r="AB65" s="88">
        <v>2989</v>
      </c>
      <c r="AC65" s="71">
        <v>3139</v>
      </c>
      <c r="AD65" s="67">
        <v>0</v>
      </c>
      <c r="AE65" s="67">
        <v>0</v>
      </c>
      <c r="AF65" s="89">
        <v>3139</v>
      </c>
    </row>
    <row r="66" spans="1:32" x14ac:dyDescent="0.25">
      <c r="A66" s="85" t="s">
        <v>369</v>
      </c>
      <c r="B66" s="66"/>
      <c r="C66" s="77"/>
      <c r="D66" s="77" t="s">
        <v>195</v>
      </c>
      <c r="E66" s="77"/>
      <c r="F66" s="66"/>
      <c r="G66" s="67">
        <v>2224329.62</v>
      </c>
      <c r="H66" s="67">
        <v>2148823</v>
      </c>
      <c r="I66" s="71">
        <v>75506.62</v>
      </c>
      <c r="J66" s="67">
        <v>0</v>
      </c>
      <c r="K66" s="67">
        <v>0</v>
      </c>
      <c r="L66" s="67">
        <v>0</v>
      </c>
      <c r="M66" s="71">
        <v>82459</v>
      </c>
      <c r="N66" s="67">
        <v>0</v>
      </c>
      <c r="O66" s="67">
        <v>0</v>
      </c>
      <c r="P66" s="67">
        <v>0</v>
      </c>
      <c r="Q66" s="71">
        <v>57455</v>
      </c>
      <c r="R66" s="67">
        <v>0</v>
      </c>
      <c r="S66" s="67">
        <v>0</v>
      </c>
      <c r="T66" s="67">
        <v>0</v>
      </c>
      <c r="U66" s="71">
        <v>36150</v>
      </c>
      <c r="V66" s="67">
        <v>0</v>
      </c>
      <c r="W66" s="67">
        <v>0</v>
      </c>
      <c r="X66" s="88">
        <v>36150</v>
      </c>
      <c r="Y66" s="71">
        <v>139436</v>
      </c>
      <c r="Z66" s="67">
        <v>0</v>
      </c>
      <c r="AA66" s="67">
        <v>0</v>
      </c>
      <c r="AB66" s="88">
        <v>139436</v>
      </c>
      <c r="AC66" s="71">
        <v>118330</v>
      </c>
      <c r="AD66" s="67">
        <v>0</v>
      </c>
      <c r="AE66" s="67">
        <v>0</v>
      </c>
      <c r="AF66" s="89">
        <v>118330</v>
      </c>
    </row>
    <row r="67" spans="1:32" x14ac:dyDescent="0.25">
      <c r="A67" s="85" t="s">
        <v>370</v>
      </c>
      <c r="B67" s="66"/>
      <c r="C67" s="77"/>
      <c r="D67" s="77" t="s">
        <v>192</v>
      </c>
      <c r="E67" s="77"/>
      <c r="F67" s="66"/>
      <c r="G67" s="67">
        <v>2242485.38</v>
      </c>
      <c r="H67" s="67">
        <v>2242485</v>
      </c>
      <c r="I67" s="71">
        <v>0</v>
      </c>
      <c r="J67" s="67">
        <v>0</v>
      </c>
      <c r="K67" s="67">
        <v>0</v>
      </c>
      <c r="L67" s="67">
        <v>0</v>
      </c>
      <c r="M67" s="71">
        <v>0.39</v>
      </c>
      <c r="N67" s="67">
        <v>66321.61</v>
      </c>
      <c r="O67" s="67">
        <v>0</v>
      </c>
      <c r="P67" s="67">
        <v>0</v>
      </c>
      <c r="Q67" s="71">
        <v>66321</v>
      </c>
      <c r="R67" s="67">
        <v>0</v>
      </c>
      <c r="S67" s="67">
        <v>66321</v>
      </c>
      <c r="T67" s="67">
        <v>0</v>
      </c>
      <c r="U67" s="71">
        <v>1</v>
      </c>
      <c r="V67" s="67">
        <v>3757</v>
      </c>
      <c r="W67" s="67">
        <v>1</v>
      </c>
      <c r="X67" s="88">
        <v>0</v>
      </c>
      <c r="Y67" s="71">
        <v>0</v>
      </c>
      <c r="Z67" s="67">
        <v>0</v>
      </c>
      <c r="AA67" s="67">
        <v>0</v>
      </c>
      <c r="AB67" s="88">
        <v>0</v>
      </c>
      <c r="AC67" s="71">
        <v>3757</v>
      </c>
      <c r="AD67" s="67">
        <v>0</v>
      </c>
      <c r="AE67" s="67">
        <v>3757</v>
      </c>
      <c r="AF67" s="89">
        <v>0</v>
      </c>
    </row>
    <row r="68" spans="1:32" x14ac:dyDescent="0.25">
      <c r="A68" s="85" t="s">
        <v>371</v>
      </c>
      <c r="B68" s="66"/>
      <c r="C68" s="77"/>
      <c r="D68" s="77" t="s">
        <v>129</v>
      </c>
      <c r="E68" s="77"/>
      <c r="F68" s="66"/>
      <c r="G68" s="67">
        <v>1654308.2</v>
      </c>
      <c r="H68" s="67">
        <v>1654308.2</v>
      </c>
      <c r="I68" s="71">
        <v>0</v>
      </c>
      <c r="J68" s="67">
        <v>55691</v>
      </c>
      <c r="K68" s="67">
        <v>0</v>
      </c>
      <c r="L68" s="67">
        <v>0</v>
      </c>
      <c r="M68" s="71">
        <v>55691.4</v>
      </c>
      <c r="N68" s="67">
        <v>0</v>
      </c>
      <c r="O68" s="67">
        <v>55691</v>
      </c>
      <c r="P68" s="67">
        <v>0</v>
      </c>
      <c r="Q68" s="71">
        <v>0</v>
      </c>
      <c r="R68" s="67">
        <v>59551</v>
      </c>
      <c r="S68" s="67">
        <v>0</v>
      </c>
      <c r="T68" s="67">
        <v>0</v>
      </c>
      <c r="U68" s="71">
        <v>0</v>
      </c>
      <c r="V68" s="67">
        <v>71773</v>
      </c>
      <c r="W68" s="67">
        <v>0</v>
      </c>
      <c r="X68" s="88">
        <v>0</v>
      </c>
      <c r="Y68" s="71">
        <v>128</v>
      </c>
      <c r="Z68" s="67">
        <v>0</v>
      </c>
      <c r="AA68" s="67">
        <v>128</v>
      </c>
      <c r="AB68" s="88">
        <v>0</v>
      </c>
      <c r="AC68" s="71">
        <v>97818</v>
      </c>
      <c r="AD68" s="67">
        <v>0</v>
      </c>
      <c r="AE68" s="67">
        <v>97818</v>
      </c>
      <c r="AF68" s="89">
        <v>0</v>
      </c>
    </row>
    <row r="69" spans="1:32" x14ac:dyDescent="0.25">
      <c r="A69" s="85" t="s">
        <v>372</v>
      </c>
      <c r="B69" s="66"/>
      <c r="C69" s="77"/>
      <c r="D69" s="77" t="s">
        <v>181</v>
      </c>
      <c r="E69" s="77"/>
      <c r="F69" s="66"/>
      <c r="G69" s="67">
        <v>2365118.58</v>
      </c>
      <c r="H69" s="67">
        <v>2363332</v>
      </c>
      <c r="I69" s="71">
        <v>1786.58</v>
      </c>
      <c r="J69" s="67">
        <v>0</v>
      </c>
      <c r="K69" s="67">
        <v>0</v>
      </c>
      <c r="L69" s="67">
        <v>0</v>
      </c>
      <c r="M69" s="71">
        <v>0.28999999999999998</v>
      </c>
      <c r="N69" s="67">
        <v>0</v>
      </c>
      <c r="O69" s="67">
        <v>0</v>
      </c>
      <c r="P69" s="67">
        <v>0</v>
      </c>
      <c r="Q69" s="71">
        <v>0</v>
      </c>
      <c r="R69" s="67">
        <v>0</v>
      </c>
      <c r="S69" s="67">
        <v>0</v>
      </c>
      <c r="T69" s="67">
        <v>0</v>
      </c>
      <c r="U69" s="71">
        <v>0</v>
      </c>
      <c r="V69" s="67">
        <v>5</v>
      </c>
      <c r="W69" s="67">
        <v>0</v>
      </c>
      <c r="X69" s="88">
        <v>0</v>
      </c>
      <c r="Y69" s="71">
        <v>1</v>
      </c>
      <c r="Z69" s="67">
        <v>0</v>
      </c>
      <c r="AA69" s="67">
        <v>0</v>
      </c>
      <c r="AB69" s="88">
        <v>1</v>
      </c>
      <c r="AC69" s="71">
        <v>150000</v>
      </c>
      <c r="AD69" s="67">
        <v>0</v>
      </c>
      <c r="AE69" s="67">
        <v>5</v>
      </c>
      <c r="AF69" s="89">
        <v>149995</v>
      </c>
    </row>
    <row r="70" spans="1:32" x14ac:dyDescent="0.25">
      <c r="A70" s="85" t="s">
        <v>373</v>
      </c>
      <c r="B70" s="66"/>
      <c r="C70" s="77"/>
      <c r="D70" s="77" t="s">
        <v>227</v>
      </c>
      <c r="E70" s="77"/>
      <c r="F70" s="66"/>
      <c r="G70" s="67">
        <v>5043427</v>
      </c>
      <c r="H70" s="67">
        <v>5043427</v>
      </c>
      <c r="I70" s="71">
        <v>0</v>
      </c>
      <c r="J70" s="67">
        <v>54040.94</v>
      </c>
      <c r="K70" s="67">
        <v>0</v>
      </c>
      <c r="L70" s="67">
        <v>0</v>
      </c>
      <c r="M70" s="71">
        <v>62065.07</v>
      </c>
      <c r="N70" s="67">
        <v>0</v>
      </c>
      <c r="O70" s="67">
        <v>45456.94</v>
      </c>
      <c r="P70" s="67">
        <v>0</v>
      </c>
      <c r="Q70" s="71">
        <v>8584</v>
      </c>
      <c r="R70" s="67">
        <v>0</v>
      </c>
      <c r="S70" s="67">
        <v>8584</v>
      </c>
      <c r="T70" s="67">
        <v>0</v>
      </c>
      <c r="U70" s="71">
        <v>0</v>
      </c>
      <c r="V70" s="67">
        <v>92817</v>
      </c>
      <c r="W70" s="67">
        <v>0</v>
      </c>
      <c r="X70" s="88">
        <v>0</v>
      </c>
      <c r="Y70" s="71">
        <v>0</v>
      </c>
      <c r="Z70" s="67">
        <v>0</v>
      </c>
      <c r="AA70" s="67">
        <v>0</v>
      </c>
      <c r="AB70" s="88">
        <v>0</v>
      </c>
      <c r="AC70" s="71">
        <v>117599</v>
      </c>
      <c r="AD70" s="67">
        <v>0</v>
      </c>
      <c r="AE70" s="67">
        <v>92817</v>
      </c>
      <c r="AF70" s="89">
        <v>24782</v>
      </c>
    </row>
    <row r="71" spans="1:32" x14ac:dyDescent="0.25">
      <c r="A71" s="85" t="s">
        <v>374</v>
      </c>
      <c r="B71" s="66"/>
      <c r="C71" s="77"/>
      <c r="D71" s="77" t="s">
        <v>135</v>
      </c>
      <c r="E71" s="77"/>
      <c r="F71" s="66"/>
      <c r="G71" s="67">
        <v>308145</v>
      </c>
      <c r="H71" s="67">
        <v>308145</v>
      </c>
      <c r="I71" s="71">
        <v>0</v>
      </c>
      <c r="J71" s="67">
        <v>59271</v>
      </c>
      <c r="K71" s="67">
        <v>0</v>
      </c>
      <c r="L71" s="67">
        <v>0</v>
      </c>
      <c r="M71" s="71">
        <v>68079.520000000004</v>
      </c>
      <c r="N71" s="67">
        <v>0</v>
      </c>
      <c r="O71" s="67">
        <v>53682.38</v>
      </c>
      <c r="P71" s="67">
        <v>0</v>
      </c>
      <c r="Q71" s="71">
        <v>4130</v>
      </c>
      <c r="R71" s="67">
        <v>0</v>
      </c>
      <c r="S71" s="67">
        <v>4130</v>
      </c>
      <c r="T71" s="67">
        <v>0</v>
      </c>
      <c r="U71" s="71">
        <v>1459</v>
      </c>
      <c r="V71" s="67">
        <v>0</v>
      </c>
      <c r="W71" s="67">
        <v>1459</v>
      </c>
      <c r="X71" s="88">
        <v>0</v>
      </c>
      <c r="Y71" s="71">
        <v>41</v>
      </c>
      <c r="Z71" s="67">
        <v>0</v>
      </c>
      <c r="AA71" s="67">
        <v>0</v>
      </c>
      <c r="AB71" s="88">
        <v>41</v>
      </c>
      <c r="AC71" s="71">
        <v>0</v>
      </c>
      <c r="AD71" s="67">
        <v>1859</v>
      </c>
      <c r="AE71" s="67">
        <v>0</v>
      </c>
      <c r="AF71" s="89">
        <v>0</v>
      </c>
    </row>
    <row r="72" spans="1:32" x14ac:dyDescent="0.25">
      <c r="A72" s="85" t="s">
        <v>375</v>
      </c>
      <c r="B72" s="66"/>
      <c r="C72" s="77"/>
      <c r="D72" s="77" t="s">
        <v>136</v>
      </c>
      <c r="E72" s="77"/>
      <c r="F72" s="66"/>
      <c r="G72" s="67">
        <v>4850900.8099999996</v>
      </c>
      <c r="H72" s="67">
        <v>4822563.8099999996</v>
      </c>
      <c r="I72" s="71">
        <v>28337</v>
      </c>
      <c r="J72" s="67">
        <v>0</v>
      </c>
      <c r="K72" s="67">
        <v>0</v>
      </c>
      <c r="L72" s="67">
        <v>0</v>
      </c>
      <c r="M72" s="71">
        <v>0</v>
      </c>
      <c r="N72" s="67">
        <v>0</v>
      </c>
      <c r="O72" s="67">
        <v>0</v>
      </c>
      <c r="P72" s="67">
        <v>0</v>
      </c>
      <c r="Q72" s="71">
        <v>0</v>
      </c>
      <c r="R72" s="67">
        <v>0</v>
      </c>
      <c r="S72" s="67">
        <v>0</v>
      </c>
      <c r="T72" s="67">
        <v>0</v>
      </c>
      <c r="U72" s="71">
        <v>0</v>
      </c>
      <c r="V72" s="67">
        <v>0</v>
      </c>
      <c r="W72" s="67">
        <v>0</v>
      </c>
      <c r="X72" s="88">
        <v>0</v>
      </c>
      <c r="Y72" s="71">
        <v>0</v>
      </c>
      <c r="Z72" s="67">
        <v>0</v>
      </c>
      <c r="AA72" s="67">
        <v>0</v>
      </c>
      <c r="AB72" s="88">
        <v>0</v>
      </c>
      <c r="AC72" s="71">
        <v>0</v>
      </c>
      <c r="AD72" s="67">
        <v>0</v>
      </c>
      <c r="AE72" s="67">
        <v>0</v>
      </c>
      <c r="AF72" s="89">
        <v>0</v>
      </c>
    </row>
    <row r="73" spans="1:32" x14ac:dyDescent="0.25">
      <c r="A73" s="85" t="s">
        <v>376</v>
      </c>
      <c r="B73" s="66"/>
      <c r="C73" s="77"/>
      <c r="D73" s="77" t="s">
        <v>170</v>
      </c>
      <c r="E73" s="77"/>
      <c r="F73" s="66"/>
      <c r="G73" s="67">
        <v>1675256.16</v>
      </c>
      <c r="H73" s="67">
        <v>1632831.67</v>
      </c>
      <c r="I73" s="71">
        <v>42424.49</v>
      </c>
      <c r="J73" s="67">
        <v>0</v>
      </c>
      <c r="K73" s="67">
        <v>0</v>
      </c>
      <c r="L73" s="67">
        <v>0</v>
      </c>
      <c r="M73" s="71">
        <v>11366.36</v>
      </c>
      <c r="N73" s="67">
        <v>0</v>
      </c>
      <c r="O73" s="67">
        <v>0</v>
      </c>
      <c r="P73" s="67">
        <v>0</v>
      </c>
      <c r="Q73" s="71">
        <v>0</v>
      </c>
      <c r="R73" s="67">
        <v>0</v>
      </c>
      <c r="S73" s="67">
        <v>0</v>
      </c>
      <c r="T73" s="67">
        <v>0</v>
      </c>
      <c r="U73" s="71">
        <v>0</v>
      </c>
      <c r="V73" s="67">
        <v>25636</v>
      </c>
      <c r="W73" s="67">
        <v>0</v>
      </c>
      <c r="X73" s="88">
        <v>0</v>
      </c>
      <c r="Y73" s="71">
        <v>0</v>
      </c>
      <c r="Z73" s="67">
        <v>0</v>
      </c>
      <c r="AA73" s="67">
        <v>0</v>
      </c>
      <c r="AB73" s="88">
        <v>0</v>
      </c>
      <c r="AC73" s="71">
        <v>0</v>
      </c>
      <c r="AD73" s="67">
        <v>0</v>
      </c>
      <c r="AE73" s="67">
        <v>0</v>
      </c>
      <c r="AF73" s="89">
        <v>0</v>
      </c>
    </row>
    <row r="74" spans="1:32" x14ac:dyDescent="0.25">
      <c r="A74" s="85" t="s">
        <v>377</v>
      </c>
      <c r="B74" s="66"/>
      <c r="C74" s="77"/>
      <c r="D74" s="77" t="s">
        <v>171</v>
      </c>
      <c r="E74" s="77"/>
      <c r="F74" s="66"/>
      <c r="G74" s="67">
        <v>1558995.21</v>
      </c>
      <c r="H74" s="67">
        <v>1444100</v>
      </c>
      <c r="I74" s="71">
        <v>114895.21</v>
      </c>
      <c r="J74" s="67">
        <v>0</v>
      </c>
      <c r="K74" s="67">
        <v>0</v>
      </c>
      <c r="L74" s="67">
        <v>0</v>
      </c>
      <c r="M74" s="71">
        <v>0</v>
      </c>
      <c r="N74" s="67">
        <v>467</v>
      </c>
      <c r="O74" s="67">
        <v>0</v>
      </c>
      <c r="P74" s="67">
        <v>0</v>
      </c>
      <c r="Q74" s="71">
        <v>0</v>
      </c>
      <c r="R74" s="67">
        <v>136387</v>
      </c>
      <c r="S74" s="67">
        <v>0</v>
      </c>
      <c r="T74" s="67">
        <v>0</v>
      </c>
      <c r="U74" s="71">
        <v>60488</v>
      </c>
      <c r="V74" s="67">
        <v>0</v>
      </c>
      <c r="W74" s="67">
        <v>60488</v>
      </c>
      <c r="X74" s="88">
        <v>0</v>
      </c>
      <c r="Y74" s="71">
        <v>842</v>
      </c>
      <c r="Z74" s="67">
        <v>0</v>
      </c>
      <c r="AA74" s="67">
        <v>842</v>
      </c>
      <c r="AB74" s="88">
        <v>0</v>
      </c>
      <c r="AC74" s="71">
        <v>75524</v>
      </c>
      <c r="AD74" s="67">
        <v>0</v>
      </c>
      <c r="AE74" s="67">
        <v>75524</v>
      </c>
      <c r="AF74" s="89">
        <v>0</v>
      </c>
    </row>
    <row r="75" spans="1:32" x14ac:dyDescent="0.25">
      <c r="A75" s="85" t="s">
        <v>378</v>
      </c>
      <c r="B75" s="66"/>
      <c r="C75" s="77"/>
      <c r="D75" s="77" t="s">
        <v>172</v>
      </c>
      <c r="E75" s="77"/>
      <c r="F75" s="66"/>
      <c r="G75" s="67">
        <v>2436851.71</v>
      </c>
      <c r="H75" s="67">
        <v>2362068.11</v>
      </c>
      <c r="I75" s="71">
        <v>74783.600000000006</v>
      </c>
      <c r="J75" s="67">
        <v>0</v>
      </c>
      <c r="K75" s="67">
        <v>0</v>
      </c>
      <c r="L75" s="67">
        <v>0</v>
      </c>
      <c r="M75" s="71">
        <v>50542</v>
      </c>
      <c r="N75" s="67">
        <v>0</v>
      </c>
      <c r="O75" s="67">
        <v>0</v>
      </c>
      <c r="P75" s="67">
        <v>0</v>
      </c>
      <c r="Q75" s="71">
        <v>0</v>
      </c>
      <c r="R75" s="67">
        <v>0</v>
      </c>
      <c r="S75" s="67">
        <v>0</v>
      </c>
      <c r="T75" s="67">
        <v>0</v>
      </c>
      <c r="U75" s="71">
        <v>190776</v>
      </c>
      <c r="V75" s="67">
        <v>0</v>
      </c>
      <c r="W75" s="67">
        <v>0</v>
      </c>
      <c r="X75" s="88">
        <v>190776</v>
      </c>
      <c r="Y75" s="71">
        <v>175911</v>
      </c>
      <c r="Z75" s="67">
        <v>0</v>
      </c>
      <c r="AA75" s="67">
        <v>0</v>
      </c>
      <c r="AB75" s="88">
        <v>175911</v>
      </c>
      <c r="AC75" s="71">
        <v>24743</v>
      </c>
      <c r="AD75" s="67">
        <v>0</v>
      </c>
      <c r="AE75" s="67">
        <v>0</v>
      </c>
      <c r="AF75" s="89">
        <v>24743</v>
      </c>
    </row>
    <row r="76" spans="1:32" x14ac:dyDescent="0.25">
      <c r="A76" s="85" t="s">
        <v>379</v>
      </c>
      <c r="B76" s="66"/>
      <c r="C76" s="77"/>
      <c r="D76" s="77" t="s">
        <v>173</v>
      </c>
      <c r="E76" s="77"/>
      <c r="F76" s="66"/>
      <c r="G76" s="67">
        <v>1117247.26</v>
      </c>
      <c r="H76" s="67">
        <v>1074455</v>
      </c>
      <c r="I76" s="71">
        <v>42792.26</v>
      </c>
      <c r="J76" s="67">
        <v>0</v>
      </c>
      <c r="K76" s="67">
        <v>0</v>
      </c>
      <c r="L76" s="67">
        <v>0</v>
      </c>
      <c r="M76" s="71">
        <v>63160.57</v>
      </c>
      <c r="N76" s="67">
        <v>0</v>
      </c>
      <c r="O76" s="67">
        <v>0</v>
      </c>
      <c r="P76" s="67">
        <v>0</v>
      </c>
      <c r="Q76" s="71">
        <v>30637</v>
      </c>
      <c r="R76" s="67">
        <v>0</v>
      </c>
      <c r="S76" s="67">
        <v>0</v>
      </c>
      <c r="T76" s="67">
        <v>0</v>
      </c>
      <c r="U76" s="71">
        <v>14391</v>
      </c>
      <c r="V76" s="67">
        <v>0</v>
      </c>
      <c r="W76" s="67">
        <v>0</v>
      </c>
      <c r="X76" s="88">
        <v>14391</v>
      </c>
      <c r="Y76" s="71">
        <v>2234</v>
      </c>
      <c r="Z76" s="67">
        <v>0</v>
      </c>
      <c r="AA76" s="67">
        <v>0</v>
      </c>
      <c r="AB76" s="88">
        <v>2234</v>
      </c>
      <c r="AC76" s="71">
        <v>0</v>
      </c>
      <c r="AD76" s="67">
        <v>0</v>
      </c>
      <c r="AE76" s="67">
        <v>0</v>
      </c>
      <c r="AF76" s="89">
        <v>0</v>
      </c>
    </row>
    <row r="77" spans="1:32" x14ac:dyDescent="0.25">
      <c r="A77" s="85" t="s">
        <v>380</v>
      </c>
      <c r="B77" s="66"/>
      <c r="C77" s="77"/>
      <c r="D77" s="77" t="s">
        <v>174</v>
      </c>
      <c r="E77" s="77"/>
      <c r="F77" s="66"/>
      <c r="G77" s="67">
        <v>1005498.33</v>
      </c>
      <c r="H77" s="67">
        <v>882577</v>
      </c>
      <c r="I77" s="71">
        <v>122921.33</v>
      </c>
      <c r="J77" s="67">
        <v>0</v>
      </c>
      <c r="K77" s="67">
        <v>0</v>
      </c>
      <c r="L77" s="67">
        <v>0</v>
      </c>
      <c r="M77" s="71">
        <v>252789.95</v>
      </c>
      <c r="N77" s="67">
        <v>0</v>
      </c>
      <c r="O77" s="67">
        <v>0</v>
      </c>
      <c r="P77" s="67">
        <v>0</v>
      </c>
      <c r="Q77" s="71">
        <v>86768</v>
      </c>
      <c r="R77" s="67">
        <v>0</v>
      </c>
      <c r="S77" s="67">
        <v>0</v>
      </c>
      <c r="T77" s="67">
        <v>0</v>
      </c>
      <c r="U77" s="71">
        <v>185466.53</v>
      </c>
      <c r="V77" s="67">
        <v>0</v>
      </c>
      <c r="W77" s="67">
        <v>0</v>
      </c>
      <c r="X77" s="88">
        <v>185467</v>
      </c>
      <c r="Y77" s="71">
        <v>147908</v>
      </c>
      <c r="Z77" s="67">
        <v>0</v>
      </c>
      <c r="AA77" s="67">
        <v>0</v>
      </c>
      <c r="AB77" s="88">
        <v>147908</v>
      </c>
      <c r="AC77" s="71">
        <v>17970</v>
      </c>
      <c r="AD77" s="67">
        <v>0</v>
      </c>
      <c r="AE77" s="67">
        <v>0</v>
      </c>
      <c r="AF77" s="89">
        <v>17970</v>
      </c>
    </row>
    <row r="78" spans="1:32" x14ac:dyDescent="0.25">
      <c r="A78" s="85" t="s">
        <v>381</v>
      </c>
      <c r="B78" s="66"/>
      <c r="C78" s="77"/>
      <c r="D78" s="77" t="s">
        <v>203</v>
      </c>
      <c r="E78" s="77"/>
      <c r="F78" s="66"/>
      <c r="G78" s="67">
        <v>2786789.33</v>
      </c>
      <c r="H78" s="67">
        <v>2786780</v>
      </c>
      <c r="I78" s="71">
        <v>9.33</v>
      </c>
      <c r="J78" s="67">
        <v>0</v>
      </c>
      <c r="K78" s="67">
        <v>0</v>
      </c>
      <c r="L78" s="67">
        <v>0</v>
      </c>
      <c r="M78" s="71">
        <v>0</v>
      </c>
      <c r="N78" s="67">
        <v>84122</v>
      </c>
      <c r="O78" s="67">
        <v>0</v>
      </c>
      <c r="P78" s="67">
        <v>0</v>
      </c>
      <c r="Q78" s="71">
        <v>0</v>
      </c>
      <c r="R78" s="67">
        <v>107374</v>
      </c>
      <c r="S78" s="67">
        <v>0</v>
      </c>
      <c r="T78" s="67">
        <v>0</v>
      </c>
      <c r="U78" s="71">
        <v>73314</v>
      </c>
      <c r="V78" s="67">
        <v>0</v>
      </c>
      <c r="W78" s="67">
        <v>73314</v>
      </c>
      <c r="X78" s="88">
        <v>0</v>
      </c>
      <c r="Y78" s="71">
        <v>67212</v>
      </c>
      <c r="Z78" s="67">
        <v>0</v>
      </c>
      <c r="AA78" s="67">
        <v>67212</v>
      </c>
      <c r="AB78" s="88">
        <v>0</v>
      </c>
      <c r="AC78" s="71">
        <v>50969</v>
      </c>
      <c r="AD78" s="67">
        <v>0</v>
      </c>
      <c r="AE78" s="67">
        <v>50969</v>
      </c>
      <c r="AF78" s="89">
        <v>0</v>
      </c>
    </row>
    <row r="79" spans="1:32" x14ac:dyDescent="0.25">
      <c r="A79" s="85" t="s">
        <v>382</v>
      </c>
      <c r="B79" s="66"/>
      <c r="C79" s="77"/>
      <c r="D79" s="77" t="s">
        <v>209</v>
      </c>
      <c r="E79" s="77"/>
      <c r="F79" s="66"/>
      <c r="G79" s="67">
        <v>5399215.25</v>
      </c>
      <c r="H79" s="67">
        <v>5399215.25</v>
      </c>
      <c r="I79" s="71">
        <v>0</v>
      </c>
      <c r="J79" s="67">
        <v>0</v>
      </c>
      <c r="K79" s="67">
        <v>0</v>
      </c>
      <c r="L79" s="67">
        <v>0</v>
      </c>
      <c r="M79" s="71">
        <v>0</v>
      </c>
      <c r="N79" s="67">
        <v>155500</v>
      </c>
      <c r="O79" s="67">
        <v>0</v>
      </c>
      <c r="P79" s="67">
        <v>0</v>
      </c>
      <c r="Q79" s="71">
        <v>80433</v>
      </c>
      <c r="R79" s="67">
        <v>0</v>
      </c>
      <c r="S79" s="67">
        <v>59980.95</v>
      </c>
      <c r="T79" s="67">
        <v>0</v>
      </c>
      <c r="U79" s="71">
        <v>78972.98</v>
      </c>
      <c r="V79" s="67">
        <v>0</v>
      </c>
      <c r="W79" s="67">
        <v>78973</v>
      </c>
      <c r="X79" s="88">
        <v>0</v>
      </c>
      <c r="Y79" s="71">
        <v>39594</v>
      </c>
      <c r="Z79" s="67">
        <v>0</v>
      </c>
      <c r="AA79" s="67">
        <v>39594</v>
      </c>
      <c r="AB79" s="88">
        <v>0</v>
      </c>
      <c r="AC79" s="71">
        <v>0</v>
      </c>
      <c r="AD79" s="67">
        <v>29204</v>
      </c>
      <c r="AE79" s="67">
        <v>0</v>
      </c>
      <c r="AF79" s="89">
        <v>0</v>
      </c>
    </row>
    <row r="80" spans="1:32" x14ac:dyDescent="0.25">
      <c r="A80" s="85" t="s">
        <v>383</v>
      </c>
      <c r="B80" s="66"/>
      <c r="C80" s="77"/>
      <c r="D80" s="77" t="s">
        <v>210</v>
      </c>
      <c r="E80" s="77"/>
      <c r="F80" s="66"/>
      <c r="G80" s="67">
        <v>2835323.77</v>
      </c>
      <c r="H80" s="67">
        <v>2835323.77</v>
      </c>
      <c r="I80" s="71">
        <v>0</v>
      </c>
      <c r="J80" s="67">
        <v>86117.47</v>
      </c>
      <c r="K80" s="67">
        <v>0</v>
      </c>
      <c r="L80" s="67">
        <v>0</v>
      </c>
      <c r="M80" s="71">
        <v>110000</v>
      </c>
      <c r="N80" s="67">
        <v>0</v>
      </c>
      <c r="O80" s="67">
        <v>86117.47</v>
      </c>
      <c r="P80" s="67">
        <v>0</v>
      </c>
      <c r="Q80" s="71">
        <v>0</v>
      </c>
      <c r="R80" s="67">
        <v>0</v>
      </c>
      <c r="S80" s="67">
        <v>0</v>
      </c>
      <c r="T80" s="67">
        <v>0</v>
      </c>
      <c r="U80" s="71">
        <v>0</v>
      </c>
      <c r="V80" s="67">
        <v>6752</v>
      </c>
      <c r="W80" s="67">
        <v>0</v>
      </c>
      <c r="X80" s="88">
        <v>0</v>
      </c>
      <c r="Y80" s="71">
        <v>0</v>
      </c>
      <c r="Z80" s="67">
        <v>0</v>
      </c>
      <c r="AA80" s="67">
        <v>0</v>
      </c>
      <c r="AB80" s="88">
        <v>0</v>
      </c>
      <c r="AC80" s="71">
        <v>0</v>
      </c>
      <c r="AD80" s="67">
        <v>68267</v>
      </c>
      <c r="AE80" s="67">
        <v>0</v>
      </c>
      <c r="AF80" s="89">
        <v>0</v>
      </c>
    </row>
    <row r="81" spans="1:32" x14ac:dyDescent="0.25">
      <c r="A81" s="85" t="s">
        <v>384</v>
      </c>
      <c r="B81" s="66"/>
      <c r="C81" s="77"/>
      <c r="D81" s="77" t="s">
        <v>144</v>
      </c>
      <c r="E81" s="77"/>
      <c r="F81" s="66"/>
      <c r="G81" s="67">
        <v>546100.32999999996</v>
      </c>
      <c r="H81" s="67">
        <v>546100</v>
      </c>
      <c r="I81" s="71">
        <v>0.33</v>
      </c>
      <c r="J81" s="67">
        <v>18081</v>
      </c>
      <c r="K81" s="67">
        <v>0</v>
      </c>
      <c r="L81" s="67">
        <v>0</v>
      </c>
      <c r="M81" s="71">
        <v>7736.8</v>
      </c>
      <c r="N81" s="67">
        <v>0</v>
      </c>
      <c r="O81" s="67">
        <v>0</v>
      </c>
      <c r="P81" s="67">
        <v>0</v>
      </c>
      <c r="Q81" s="71">
        <v>15013.8</v>
      </c>
      <c r="R81" s="67">
        <v>0</v>
      </c>
      <c r="S81" s="67">
        <v>3884</v>
      </c>
      <c r="T81" s="67">
        <v>0</v>
      </c>
      <c r="U81" s="71">
        <v>14197</v>
      </c>
      <c r="V81" s="67">
        <v>0</v>
      </c>
      <c r="W81" s="67">
        <v>14197</v>
      </c>
      <c r="X81" s="88">
        <v>0</v>
      </c>
      <c r="Y81" s="71">
        <v>3282</v>
      </c>
      <c r="Z81" s="67">
        <v>0</v>
      </c>
      <c r="AA81" s="67">
        <v>0</v>
      </c>
      <c r="AB81" s="88">
        <v>3282</v>
      </c>
      <c r="AC81" s="71">
        <v>9822</v>
      </c>
      <c r="AD81" s="67">
        <v>0</v>
      </c>
      <c r="AE81" s="67">
        <v>0</v>
      </c>
      <c r="AF81" s="89">
        <v>9822</v>
      </c>
    </row>
    <row r="82" spans="1:32" x14ac:dyDescent="0.25">
      <c r="A82" s="85" t="s">
        <v>385</v>
      </c>
      <c r="B82" s="66"/>
      <c r="C82" s="77"/>
      <c r="D82" s="77" t="s">
        <v>208</v>
      </c>
      <c r="E82" s="77"/>
      <c r="F82" s="66"/>
      <c r="G82" s="67">
        <v>14626246.68</v>
      </c>
      <c r="H82" s="67">
        <v>14305812</v>
      </c>
      <c r="I82" s="71">
        <v>320434.68</v>
      </c>
      <c r="J82" s="67">
        <v>0</v>
      </c>
      <c r="K82" s="67">
        <v>0</v>
      </c>
      <c r="L82" s="67">
        <v>0</v>
      </c>
      <c r="M82" s="71">
        <v>219075.39</v>
      </c>
      <c r="N82" s="67">
        <v>0</v>
      </c>
      <c r="O82" s="67">
        <v>0</v>
      </c>
      <c r="P82" s="67">
        <v>0</v>
      </c>
      <c r="Q82" s="71">
        <v>12500</v>
      </c>
      <c r="R82" s="67">
        <v>0</v>
      </c>
      <c r="S82" s="67">
        <v>0</v>
      </c>
      <c r="T82" s="67">
        <v>0</v>
      </c>
      <c r="U82" s="71">
        <v>0</v>
      </c>
      <c r="V82" s="67">
        <v>1012</v>
      </c>
      <c r="W82" s="67">
        <v>0</v>
      </c>
      <c r="X82" s="88">
        <v>0</v>
      </c>
      <c r="Y82" s="71">
        <v>1012</v>
      </c>
      <c r="Z82" s="67">
        <v>0</v>
      </c>
      <c r="AA82" s="67">
        <v>1012</v>
      </c>
      <c r="AB82" s="88">
        <v>0</v>
      </c>
      <c r="AC82" s="71">
        <v>0</v>
      </c>
      <c r="AD82" s="67">
        <v>0</v>
      </c>
      <c r="AE82" s="67">
        <v>0</v>
      </c>
      <c r="AF82" s="89">
        <v>0</v>
      </c>
    </row>
    <row r="83" spans="1:32" x14ac:dyDescent="0.25">
      <c r="A83" s="85" t="s">
        <v>386</v>
      </c>
      <c r="B83" s="66"/>
      <c r="C83" s="77"/>
      <c r="D83" s="77" t="s">
        <v>134</v>
      </c>
      <c r="E83" s="77"/>
      <c r="F83" s="66"/>
      <c r="G83" s="67">
        <v>1360009.85</v>
      </c>
      <c r="H83" s="67">
        <v>1360009.85</v>
      </c>
      <c r="I83" s="71">
        <v>0</v>
      </c>
      <c r="J83" s="67">
        <v>1435</v>
      </c>
      <c r="K83" s="67">
        <v>0</v>
      </c>
      <c r="L83" s="67">
        <v>0</v>
      </c>
      <c r="M83" s="71">
        <v>0.25</v>
      </c>
      <c r="N83" s="67">
        <v>0</v>
      </c>
      <c r="O83" s="67">
        <v>0</v>
      </c>
      <c r="P83" s="67">
        <v>0</v>
      </c>
      <c r="Q83" s="71">
        <v>0</v>
      </c>
      <c r="R83" s="67">
        <v>0</v>
      </c>
      <c r="S83" s="67">
        <v>0</v>
      </c>
      <c r="T83" s="67">
        <v>0</v>
      </c>
      <c r="U83" s="71">
        <v>1435.1</v>
      </c>
      <c r="V83" s="67">
        <v>0</v>
      </c>
      <c r="W83" s="67">
        <v>1435</v>
      </c>
      <c r="X83" s="88">
        <v>0</v>
      </c>
      <c r="Y83" s="71">
        <v>0</v>
      </c>
      <c r="Z83" s="67">
        <v>0</v>
      </c>
      <c r="AA83" s="67">
        <v>0</v>
      </c>
      <c r="AB83" s="88">
        <v>0</v>
      </c>
      <c r="AC83" s="71">
        <v>0</v>
      </c>
      <c r="AD83" s="67">
        <v>0</v>
      </c>
      <c r="AE83" s="67">
        <v>0</v>
      </c>
      <c r="AF83" s="89">
        <v>0</v>
      </c>
    </row>
    <row r="84" spans="1:32" x14ac:dyDescent="0.25">
      <c r="A84" s="85" t="s">
        <v>387</v>
      </c>
      <c r="B84" s="66"/>
      <c r="C84" s="77"/>
      <c r="D84" s="77" t="s">
        <v>97</v>
      </c>
      <c r="E84" s="77"/>
      <c r="F84" s="66"/>
      <c r="G84" s="67">
        <v>2109563.0699999998</v>
      </c>
      <c r="H84" s="67">
        <v>1286418</v>
      </c>
      <c r="I84" s="71">
        <v>823145.07</v>
      </c>
      <c r="J84" s="67">
        <v>0</v>
      </c>
      <c r="K84" s="67">
        <v>0</v>
      </c>
      <c r="L84" s="67">
        <v>0</v>
      </c>
      <c r="M84" s="71">
        <v>27046.65</v>
      </c>
      <c r="N84" s="67">
        <v>0</v>
      </c>
      <c r="O84" s="67">
        <v>0</v>
      </c>
      <c r="P84" s="67">
        <v>0</v>
      </c>
      <c r="Q84" s="71">
        <v>121286</v>
      </c>
      <c r="R84" s="67">
        <v>0</v>
      </c>
      <c r="S84" s="67">
        <v>0</v>
      </c>
      <c r="T84" s="67">
        <v>0</v>
      </c>
      <c r="U84" s="71">
        <v>19591.560000000001</v>
      </c>
      <c r="V84" s="67">
        <v>0</v>
      </c>
      <c r="W84" s="67">
        <v>0</v>
      </c>
      <c r="X84" s="88">
        <v>19592</v>
      </c>
      <c r="Y84" s="71">
        <v>28458</v>
      </c>
      <c r="Z84" s="67">
        <v>0</v>
      </c>
      <c r="AA84" s="67">
        <v>0</v>
      </c>
      <c r="AB84" s="88">
        <v>28458</v>
      </c>
      <c r="AC84" s="71">
        <v>20926</v>
      </c>
      <c r="AD84" s="67">
        <v>0</v>
      </c>
      <c r="AE84" s="67">
        <v>0</v>
      </c>
      <c r="AF84" s="89">
        <v>20926</v>
      </c>
    </row>
    <row r="85" spans="1:32" x14ac:dyDescent="0.25">
      <c r="A85" s="85" t="s">
        <v>389</v>
      </c>
      <c r="B85" s="66"/>
      <c r="C85" s="77"/>
      <c r="D85" s="77" t="s">
        <v>213</v>
      </c>
      <c r="E85" s="77"/>
      <c r="F85" s="66"/>
      <c r="G85" s="67">
        <v>530658.38</v>
      </c>
      <c r="H85" s="67">
        <v>530658.38</v>
      </c>
      <c r="I85" s="71">
        <v>0</v>
      </c>
      <c r="J85" s="67">
        <v>0</v>
      </c>
      <c r="K85" s="67">
        <v>0</v>
      </c>
      <c r="L85" s="67">
        <v>0</v>
      </c>
      <c r="M85" s="71">
        <v>3727.15</v>
      </c>
      <c r="N85" s="67">
        <v>0</v>
      </c>
      <c r="O85" s="67">
        <v>0</v>
      </c>
      <c r="P85" s="67">
        <v>0</v>
      </c>
      <c r="Q85" s="71">
        <v>83057</v>
      </c>
      <c r="R85" s="67">
        <v>0</v>
      </c>
      <c r="S85" s="67">
        <v>0</v>
      </c>
      <c r="T85" s="67">
        <v>0</v>
      </c>
      <c r="U85" s="71">
        <v>178294</v>
      </c>
      <c r="V85" s="67">
        <v>0</v>
      </c>
      <c r="W85" s="67">
        <v>0</v>
      </c>
      <c r="X85" s="88">
        <v>178294</v>
      </c>
      <c r="Y85" s="71">
        <v>0</v>
      </c>
      <c r="Z85" s="67">
        <v>26524</v>
      </c>
      <c r="AA85" s="67">
        <v>0</v>
      </c>
      <c r="AB85" s="88">
        <v>0</v>
      </c>
      <c r="AC85" s="71">
        <v>65712</v>
      </c>
      <c r="AD85" s="67">
        <v>0</v>
      </c>
      <c r="AE85" s="67">
        <v>0</v>
      </c>
      <c r="AF85" s="89">
        <v>65712</v>
      </c>
    </row>
    <row r="86" spans="1:32" x14ac:dyDescent="0.25">
      <c r="A86" s="85" t="s">
        <v>390</v>
      </c>
      <c r="B86" s="66"/>
      <c r="C86" s="77"/>
      <c r="D86" s="77" t="s">
        <v>214</v>
      </c>
      <c r="E86" s="77"/>
      <c r="F86" s="66"/>
      <c r="G86" s="67">
        <v>613502.76</v>
      </c>
      <c r="H86" s="67">
        <v>564000</v>
      </c>
      <c r="I86" s="71">
        <v>49502.76</v>
      </c>
      <c r="J86" s="67">
        <v>0</v>
      </c>
      <c r="K86" s="67">
        <v>0</v>
      </c>
      <c r="L86" s="67">
        <v>0</v>
      </c>
      <c r="M86" s="71">
        <v>22685.63</v>
      </c>
      <c r="N86" s="67">
        <v>0</v>
      </c>
      <c r="O86" s="67">
        <v>0</v>
      </c>
      <c r="P86" s="67">
        <v>0</v>
      </c>
      <c r="Q86" s="71">
        <v>96307</v>
      </c>
      <c r="R86" s="67">
        <v>0</v>
      </c>
      <c r="S86" s="67">
        <v>0</v>
      </c>
      <c r="T86" s="67">
        <v>0</v>
      </c>
      <c r="U86" s="71">
        <v>5379</v>
      </c>
      <c r="V86" s="67">
        <v>0</v>
      </c>
      <c r="W86" s="67">
        <v>0</v>
      </c>
      <c r="X86" s="88">
        <v>5379</v>
      </c>
      <c r="Y86" s="71">
        <v>2038</v>
      </c>
      <c r="Z86" s="67">
        <v>0</v>
      </c>
      <c r="AA86" s="67">
        <v>0</v>
      </c>
      <c r="AB86" s="88">
        <v>2038</v>
      </c>
      <c r="AC86" s="71">
        <v>803</v>
      </c>
      <c r="AD86" s="67">
        <v>0</v>
      </c>
      <c r="AE86" s="67">
        <v>0</v>
      </c>
      <c r="AF86" s="89">
        <v>803</v>
      </c>
    </row>
    <row r="87" spans="1:32" x14ac:dyDescent="0.25">
      <c r="A87" s="85" t="s">
        <v>388</v>
      </c>
      <c r="B87" s="66"/>
      <c r="C87" s="77"/>
      <c r="D87" s="77" t="s">
        <v>211</v>
      </c>
      <c r="E87" s="77"/>
      <c r="F87" s="66"/>
      <c r="G87" s="67">
        <v>746507.91</v>
      </c>
      <c r="H87" s="67">
        <v>746507.91</v>
      </c>
      <c r="I87" s="71">
        <v>0</v>
      </c>
      <c r="J87" s="67">
        <v>0</v>
      </c>
      <c r="K87" s="67">
        <v>0</v>
      </c>
      <c r="L87" s="67">
        <v>0</v>
      </c>
      <c r="M87" s="71">
        <v>11627.25</v>
      </c>
      <c r="N87" s="67">
        <v>0</v>
      </c>
      <c r="O87" s="67">
        <v>0</v>
      </c>
      <c r="P87" s="67">
        <v>0</v>
      </c>
      <c r="Q87" s="71">
        <v>2250</v>
      </c>
      <c r="R87" s="67">
        <v>0</v>
      </c>
      <c r="S87" s="67">
        <v>0</v>
      </c>
      <c r="T87" s="67">
        <v>0</v>
      </c>
      <c r="U87" s="71">
        <v>0</v>
      </c>
      <c r="V87" s="67">
        <v>406</v>
      </c>
      <c r="W87" s="67">
        <v>0</v>
      </c>
      <c r="X87" s="88">
        <v>0</v>
      </c>
      <c r="Y87" s="71">
        <v>6455</v>
      </c>
      <c r="Z87" s="67">
        <v>0</v>
      </c>
      <c r="AA87" s="67">
        <v>0</v>
      </c>
      <c r="AB87" s="88">
        <v>6455</v>
      </c>
      <c r="AC87" s="71">
        <v>29759</v>
      </c>
      <c r="AD87" s="67">
        <v>0</v>
      </c>
      <c r="AE87" s="67">
        <v>0</v>
      </c>
      <c r="AF87" s="89">
        <v>29759</v>
      </c>
    </row>
    <row r="88" spans="1:32" x14ac:dyDescent="0.25">
      <c r="A88" s="85" t="s">
        <v>473</v>
      </c>
      <c r="B88" s="66"/>
      <c r="C88" s="77"/>
      <c r="D88" s="77" t="s">
        <v>104</v>
      </c>
      <c r="E88" s="77"/>
      <c r="F88" s="66"/>
      <c r="G88" s="67">
        <v>657900</v>
      </c>
      <c r="H88" s="67">
        <v>657900</v>
      </c>
      <c r="I88" s="71">
        <v>0</v>
      </c>
      <c r="J88" s="67">
        <v>25408.16</v>
      </c>
      <c r="K88" s="67">
        <v>0</v>
      </c>
      <c r="L88" s="67">
        <v>0</v>
      </c>
      <c r="M88" s="71">
        <v>9870.5300000000007</v>
      </c>
      <c r="N88" s="67">
        <v>0</v>
      </c>
      <c r="O88" s="67">
        <v>5158.16</v>
      </c>
      <c r="P88" s="67">
        <v>0</v>
      </c>
      <c r="Q88" s="71">
        <v>5273</v>
      </c>
      <c r="R88" s="67">
        <v>0</v>
      </c>
      <c r="S88" s="67">
        <v>5273</v>
      </c>
      <c r="T88" s="67">
        <v>0</v>
      </c>
      <c r="U88" s="71">
        <v>14977</v>
      </c>
      <c r="V88" s="67">
        <v>0</v>
      </c>
      <c r="W88" s="67">
        <v>14977</v>
      </c>
      <c r="X88" s="88">
        <v>0</v>
      </c>
      <c r="Y88" s="71">
        <v>59780</v>
      </c>
      <c r="Z88" s="67">
        <v>0</v>
      </c>
      <c r="AA88" s="67">
        <v>0</v>
      </c>
      <c r="AB88" s="88">
        <v>59780</v>
      </c>
      <c r="AC88" s="71">
        <v>12035</v>
      </c>
      <c r="AD88" s="67">
        <v>0</v>
      </c>
      <c r="AE88" s="67">
        <v>0</v>
      </c>
      <c r="AF88" s="89">
        <v>12035</v>
      </c>
    </row>
    <row r="89" spans="1:32" x14ac:dyDescent="0.25">
      <c r="A89" s="85" t="s">
        <v>391</v>
      </c>
      <c r="B89" s="66"/>
      <c r="C89" s="77"/>
      <c r="D89" s="77" t="s">
        <v>105</v>
      </c>
      <c r="E89" s="77"/>
      <c r="F89" s="66"/>
      <c r="G89" s="67">
        <v>1164601.19</v>
      </c>
      <c r="H89" s="67">
        <v>1067300</v>
      </c>
      <c r="I89" s="71">
        <v>97301.19</v>
      </c>
      <c r="J89" s="67">
        <v>0</v>
      </c>
      <c r="K89" s="67">
        <v>0</v>
      </c>
      <c r="L89" s="67">
        <v>0</v>
      </c>
      <c r="M89" s="71">
        <v>21020.14</v>
      </c>
      <c r="N89" s="67">
        <v>0</v>
      </c>
      <c r="O89" s="67">
        <v>0</v>
      </c>
      <c r="P89" s="67">
        <v>0</v>
      </c>
      <c r="Q89" s="71">
        <v>12986</v>
      </c>
      <c r="R89" s="67">
        <v>0</v>
      </c>
      <c r="S89" s="67">
        <v>0</v>
      </c>
      <c r="T89" s="67">
        <v>0</v>
      </c>
      <c r="U89" s="71">
        <v>175858.73</v>
      </c>
      <c r="V89" s="67">
        <v>0</v>
      </c>
      <c r="W89" s="67">
        <v>0</v>
      </c>
      <c r="X89" s="88">
        <v>175859</v>
      </c>
      <c r="Y89" s="71">
        <v>20768</v>
      </c>
      <c r="Z89" s="67">
        <v>0</v>
      </c>
      <c r="AA89" s="67">
        <v>0</v>
      </c>
      <c r="AB89" s="88">
        <v>20768</v>
      </c>
      <c r="AC89" s="71">
        <v>267119</v>
      </c>
      <c r="AD89" s="67">
        <v>0</v>
      </c>
      <c r="AE89" s="67">
        <v>0</v>
      </c>
      <c r="AF89" s="89">
        <v>267119</v>
      </c>
    </row>
    <row r="90" spans="1:32" x14ac:dyDescent="0.25">
      <c r="A90" s="85" t="s">
        <v>392</v>
      </c>
      <c r="B90" s="66"/>
      <c r="C90" s="77"/>
      <c r="D90" s="77" t="s">
        <v>106</v>
      </c>
      <c r="E90" s="77"/>
      <c r="F90" s="66"/>
      <c r="G90" s="67">
        <v>908719.42</v>
      </c>
      <c r="H90" s="67">
        <v>887845.2</v>
      </c>
      <c r="I90" s="71">
        <v>20874.22</v>
      </c>
      <c r="J90" s="67">
        <v>0</v>
      </c>
      <c r="K90" s="67">
        <v>0</v>
      </c>
      <c r="L90" s="67">
        <v>0</v>
      </c>
      <c r="M90" s="71">
        <v>130211.93</v>
      </c>
      <c r="N90" s="67">
        <v>0</v>
      </c>
      <c r="O90" s="67">
        <v>0</v>
      </c>
      <c r="P90" s="67">
        <v>0</v>
      </c>
      <c r="Q90" s="71">
        <v>12084.68</v>
      </c>
      <c r="R90" s="67">
        <v>0</v>
      </c>
      <c r="S90" s="67">
        <v>0</v>
      </c>
      <c r="T90" s="67">
        <v>0</v>
      </c>
      <c r="U90" s="71">
        <v>0</v>
      </c>
      <c r="V90" s="67">
        <v>16154</v>
      </c>
      <c r="W90" s="67">
        <v>0</v>
      </c>
      <c r="X90" s="88">
        <v>0</v>
      </c>
      <c r="Y90" s="71">
        <v>19196</v>
      </c>
      <c r="Z90" s="67">
        <v>0</v>
      </c>
      <c r="AA90" s="67">
        <v>0</v>
      </c>
      <c r="AB90" s="88">
        <v>19196</v>
      </c>
      <c r="AC90" s="71">
        <v>0</v>
      </c>
      <c r="AD90" s="67">
        <v>0</v>
      </c>
      <c r="AE90" s="67">
        <v>0</v>
      </c>
      <c r="AF90" s="89">
        <v>0</v>
      </c>
    </row>
    <row r="91" spans="1:32" x14ac:dyDescent="0.25">
      <c r="A91" s="85" t="s">
        <v>393</v>
      </c>
      <c r="B91" s="66"/>
      <c r="C91" s="77"/>
      <c r="D91" s="77" t="s">
        <v>175</v>
      </c>
      <c r="E91" s="77"/>
      <c r="F91" s="66"/>
      <c r="G91" s="67">
        <v>2404351</v>
      </c>
      <c r="H91" s="67">
        <v>2404351</v>
      </c>
      <c r="I91" s="71">
        <v>0</v>
      </c>
      <c r="J91" s="67">
        <v>3802</v>
      </c>
      <c r="K91" s="67">
        <v>0</v>
      </c>
      <c r="L91" s="67">
        <v>0</v>
      </c>
      <c r="M91" s="71">
        <v>37473.019999999997</v>
      </c>
      <c r="N91" s="67">
        <v>0</v>
      </c>
      <c r="O91" s="67">
        <v>3802</v>
      </c>
      <c r="P91" s="67">
        <v>0</v>
      </c>
      <c r="Q91" s="71">
        <v>0</v>
      </c>
      <c r="R91" s="67">
        <v>43072.88</v>
      </c>
      <c r="S91" s="67">
        <v>0</v>
      </c>
      <c r="T91" s="67">
        <v>0</v>
      </c>
      <c r="U91" s="71">
        <v>90996.72</v>
      </c>
      <c r="V91" s="67">
        <v>0</v>
      </c>
      <c r="W91" s="67">
        <v>0</v>
      </c>
      <c r="X91" s="88">
        <v>90997</v>
      </c>
      <c r="Y91" s="71">
        <v>23475</v>
      </c>
      <c r="Z91" s="67">
        <v>0</v>
      </c>
      <c r="AA91" s="67">
        <v>0</v>
      </c>
      <c r="AB91" s="88">
        <v>23475</v>
      </c>
      <c r="AC91" s="71">
        <v>52369</v>
      </c>
      <c r="AD91" s="67">
        <v>0</v>
      </c>
      <c r="AE91" s="67">
        <v>43072.88</v>
      </c>
      <c r="AF91" s="89">
        <v>9296</v>
      </c>
    </row>
    <row r="92" spans="1:32" x14ac:dyDescent="0.25">
      <c r="A92" s="85" t="s">
        <v>394</v>
      </c>
      <c r="B92" s="66"/>
      <c r="C92" s="77"/>
      <c r="D92" s="77" t="s">
        <v>176</v>
      </c>
      <c r="E92" s="77"/>
      <c r="F92" s="66"/>
      <c r="G92" s="67">
        <v>1593482.58</v>
      </c>
      <c r="H92" s="67">
        <v>1510914</v>
      </c>
      <c r="I92" s="71">
        <v>82568.58</v>
      </c>
      <c r="J92" s="67">
        <v>0</v>
      </c>
      <c r="K92" s="67">
        <v>0</v>
      </c>
      <c r="L92" s="67">
        <v>0</v>
      </c>
      <c r="M92" s="71">
        <v>0</v>
      </c>
      <c r="N92" s="67">
        <v>7747.12</v>
      </c>
      <c r="O92" s="67">
        <v>0</v>
      </c>
      <c r="P92" s="67">
        <v>0</v>
      </c>
      <c r="Q92" s="71">
        <v>63867</v>
      </c>
      <c r="R92" s="67">
        <v>0</v>
      </c>
      <c r="S92" s="67">
        <v>0</v>
      </c>
      <c r="T92" s="67">
        <v>0</v>
      </c>
      <c r="U92" s="71">
        <v>73786.600000000006</v>
      </c>
      <c r="V92" s="67">
        <v>0</v>
      </c>
      <c r="W92" s="67">
        <v>0</v>
      </c>
      <c r="X92" s="88">
        <v>73787</v>
      </c>
      <c r="Y92" s="71">
        <v>77429</v>
      </c>
      <c r="Z92" s="67">
        <v>0</v>
      </c>
      <c r="AA92" s="67">
        <v>7747.12</v>
      </c>
      <c r="AB92" s="88">
        <v>69681.88</v>
      </c>
      <c r="AC92" s="71">
        <v>29719</v>
      </c>
      <c r="AD92" s="67">
        <v>0</v>
      </c>
      <c r="AE92" s="67">
        <v>0</v>
      </c>
      <c r="AF92" s="89">
        <v>29719</v>
      </c>
    </row>
    <row r="93" spans="1:32" x14ac:dyDescent="0.25">
      <c r="A93" s="85" t="s">
        <v>395</v>
      </c>
      <c r="B93" s="66"/>
      <c r="C93" s="77"/>
      <c r="D93" s="77" t="s">
        <v>177</v>
      </c>
      <c r="E93" s="77"/>
      <c r="F93" s="66"/>
      <c r="G93" s="67">
        <v>1076802.6000000001</v>
      </c>
      <c r="H93" s="67">
        <v>992500</v>
      </c>
      <c r="I93" s="71">
        <v>84302.6</v>
      </c>
      <c r="J93" s="67">
        <v>0</v>
      </c>
      <c r="K93" s="67">
        <v>0</v>
      </c>
      <c r="L93" s="67">
        <v>0</v>
      </c>
      <c r="M93" s="71">
        <v>4599.8</v>
      </c>
      <c r="N93" s="67">
        <v>0</v>
      </c>
      <c r="O93" s="67">
        <v>0</v>
      </c>
      <c r="P93" s="67">
        <v>0</v>
      </c>
      <c r="Q93" s="71">
        <v>83130</v>
      </c>
      <c r="R93" s="67">
        <v>0</v>
      </c>
      <c r="S93" s="67">
        <v>0</v>
      </c>
      <c r="T93" s="67">
        <v>0</v>
      </c>
      <c r="U93" s="71">
        <v>24446</v>
      </c>
      <c r="V93" s="67">
        <v>0</v>
      </c>
      <c r="W93" s="67">
        <v>0</v>
      </c>
      <c r="X93" s="88">
        <v>24446</v>
      </c>
      <c r="Y93" s="71">
        <v>14937</v>
      </c>
      <c r="Z93" s="67">
        <v>0</v>
      </c>
      <c r="AA93" s="67">
        <v>0</v>
      </c>
      <c r="AB93" s="88">
        <v>14937</v>
      </c>
      <c r="AC93" s="71">
        <v>15269</v>
      </c>
      <c r="AD93" s="67">
        <v>0</v>
      </c>
      <c r="AE93" s="67">
        <v>0</v>
      </c>
      <c r="AF93" s="89">
        <v>15269</v>
      </c>
    </row>
    <row r="94" spans="1:32" x14ac:dyDescent="0.25">
      <c r="A94" s="85" t="s">
        <v>396</v>
      </c>
      <c r="B94" s="66"/>
      <c r="C94" s="77"/>
      <c r="D94" s="77" t="s">
        <v>130</v>
      </c>
      <c r="E94" s="77"/>
      <c r="F94" s="66"/>
      <c r="G94" s="67">
        <v>1934253.83</v>
      </c>
      <c r="H94" s="67">
        <v>1929737</v>
      </c>
      <c r="I94" s="71">
        <v>4516.83</v>
      </c>
      <c r="J94" s="67">
        <v>0</v>
      </c>
      <c r="K94" s="67">
        <v>0</v>
      </c>
      <c r="L94" s="67">
        <v>0</v>
      </c>
      <c r="M94" s="71">
        <v>48744.17</v>
      </c>
      <c r="N94" s="67">
        <v>0</v>
      </c>
      <c r="O94" s="67">
        <v>0</v>
      </c>
      <c r="P94" s="67">
        <v>0</v>
      </c>
      <c r="Q94" s="71">
        <v>0</v>
      </c>
      <c r="R94" s="67">
        <v>3764</v>
      </c>
      <c r="S94" s="67">
        <v>0</v>
      </c>
      <c r="T94" s="67">
        <v>0</v>
      </c>
      <c r="U94" s="71">
        <v>0</v>
      </c>
      <c r="V94" s="67">
        <v>8127</v>
      </c>
      <c r="W94" s="67">
        <v>0</v>
      </c>
      <c r="X94" s="88">
        <v>0</v>
      </c>
      <c r="Y94" s="71">
        <v>11891</v>
      </c>
      <c r="Z94" s="67">
        <v>0</v>
      </c>
      <c r="AA94" s="67">
        <v>11891</v>
      </c>
      <c r="AB94" s="88">
        <v>0</v>
      </c>
      <c r="AC94" s="71">
        <v>0</v>
      </c>
      <c r="AD94" s="67">
        <v>0</v>
      </c>
      <c r="AE94" s="67">
        <v>0</v>
      </c>
      <c r="AF94" s="89">
        <v>0</v>
      </c>
    </row>
    <row r="95" spans="1:32" x14ac:dyDescent="0.25">
      <c r="A95" s="85" t="s">
        <v>397</v>
      </c>
      <c r="B95" s="66"/>
      <c r="C95" s="77"/>
      <c r="D95" s="77" t="s">
        <v>178</v>
      </c>
      <c r="E95" s="77"/>
      <c r="F95" s="66"/>
      <c r="G95" s="67">
        <v>1589736.61</v>
      </c>
      <c r="H95" s="67">
        <v>1440104</v>
      </c>
      <c r="I95" s="71">
        <v>149632.60999999999</v>
      </c>
      <c r="J95" s="67">
        <v>0</v>
      </c>
      <c r="K95" s="67">
        <v>0</v>
      </c>
      <c r="L95" s="67">
        <v>0</v>
      </c>
      <c r="M95" s="71">
        <v>70000.11</v>
      </c>
      <c r="N95" s="67">
        <v>0</v>
      </c>
      <c r="O95" s="67">
        <v>0</v>
      </c>
      <c r="P95" s="67">
        <v>0</v>
      </c>
      <c r="Q95" s="71">
        <v>0</v>
      </c>
      <c r="R95" s="67">
        <v>37023</v>
      </c>
      <c r="S95" s="67">
        <v>0</v>
      </c>
      <c r="T95" s="67">
        <v>0</v>
      </c>
      <c r="U95" s="71">
        <v>40001</v>
      </c>
      <c r="V95" s="67">
        <v>0</v>
      </c>
      <c r="W95" s="67">
        <v>34351</v>
      </c>
      <c r="X95" s="88">
        <v>0</v>
      </c>
      <c r="Y95" s="71">
        <v>0</v>
      </c>
      <c r="Z95" s="67">
        <v>0</v>
      </c>
      <c r="AA95" s="67">
        <v>0</v>
      </c>
      <c r="AB95" s="88">
        <v>0</v>
      </c>
      <c r="AC95" s="71">
        <v>2672</v>
      </c>
      <c r="AD95" s="67">
        <v>0</v>
      </c>
      <c r="AE95" s="67">
        <v>2672</v>
      </c>
      <c r="AF95" s="89">
        <v>0</v>
      </c>
    </row>
    <row r="96" spans="1:32" x14ac:dyDescent="0.25">
      <c r="A96" s="85" t="s">
        <v>398</v>
      </c>
      <c r="B96" s="66"/>
      <c r="C96" s="77"/>
      <c r="D96" s="77" t="s">
        <v>179</v>
      </c>
      <c r="E96" s="77"/>
      <c r="F96" s="66"/>
      <c r="G96" s="67">
        <v>1218126.48</v>
      </c>
      <c r="H96" s="67">
        <v>1189908</v>
      </c>
      <c r="I96" s="71">
        <v>28218.48</v>
      </c>
      <c r="J96" s="67">
        <v>0</v>
      </c>
      <c r="K96" s="67">
        <v>0</v>
      </c>
      <c r="L96" s="67">
        <v>0</v>
      </c>
      <c r="M96" s="71">
        <v>120713</v>
      </c>
      <c r="N96" s="67">
        <v>0</v>
      </c>
      <c r="O96" s="67">
        <v>0</v>
      </c>
      <c r="P96" s="67">
        <v>0</v>
      </c>
      <c r="Q96" s="71">
        <v>4780.5600000000004</v>
      </c>
      <c r="R96" s="67">
        <v>0</v>
      </c>
      <c r="S96" s="67">
        <v>0</v>
      </c>
      <c r="T96" s="67">
        <v>0</v>
      </c>
      <c r="U96" s="71">
        <v>0</v>
      </c>
      <c r="V96" s="67">
        <v>20000</v>
      </c>
      <c r="W96" s="67">
        <v>0</v>
      </c>
      <c r="X96" s="88">
        <v>0</v>
      </c>
      <c r="Y96" s="71">
        <v>2530</v>
      </c>
      <c r="Z96" s="67">
        <v>0</v>
      </c>
      <c r="AA96" s="67">
        <v>0</v>
      </c>
      <c r="AB96" s="88">
        <v>2530</v>
      </c>
      <c r="AC96" s="71">
        <v>93991</v>
      </c>
      <c r="AD96" s="67">
        <v>0</v>
      </c>
      <c r="AE96" s="67">
        <v>18533</v>
      </c>
      <c r="AF96" s="89">
        <v>75458</v>
      </c>
    </row>
    <row r="97" spans="1:32" x14ac:dyDescent="0.25">
      <c r="A97" s="85" t="s">
        <v>399</v>
      </c>
      <c r="B97" s="66"/>
      <c r="C97" s="77"/>
      <c r="D97" s="77" t="s">
        <v>180</v>
      </c>
      <c r="E97" s="77"/>
      <c r="F97" s="66"/>
      <c r="G97" s="67">
        <v>2399735</v>
      </c>
      <c r="H97" s="67">
        <v>2399735</v>
      </c>
      <c r="I97" s="71">
        <v>0</v>
      </c>
      <c r="J97" s="67">
        <v>160267.38</v>
      </c>
      <c r="K97" s="67">
        <v>0</v>
      </c>
      <c r="L97" s="67">
        <v>0</v>
      </c>
      <c r="M97" s="71">
        <v>130830.31</v>
      </c>
      <c r="N97" s="67">
        <v>0</v>
      </c>
      <c r="O97" s="67">
        <v>128302.38</v>
      </c>
      <c r="P97" s="67">
        <v>0</v>
      </c>
      <c r="Q97" s="71">
        <v>0</v>
      </c>
      <c r="R97" s="67">
        <v>0</v>
      </c>
      <c r="S97" s="67">
        <v>0</v>
      </c>
      <c r="T97" s="67">
        <v>0</v>
      </c>
      <c r="U97" s="71">
        <v>31965</v>
      </c>
      <c r="V97" s="67">
        <v>0</v>
      </c>
      <c r="W97" s="67">
        <v>31965</v>
      </c>
      <c r="X97" s="88">
        <v>0</v>
      </c>
      <c r="Y97" s="71">
        <v>0</v>
      </c>
      <c r="Z97" s="67">
        <v>0</v>
      </c>
      <c r="AA97" s="67">
        <v>0</v>
      </c>
      <c r="AB97" s="88">
        <v>0</v>
      </c>
      <c r="AC97" s="71">
        <v>0</v>
      </c>
      <c r="AD97" s="67">
        <v>0</v>
      </c>
      <c r="AE97" s="67">
        <v>0</v>
      </c>
      <c r="AF97" s="89">
        <v>0</v>
      </c>
    </row>
    <row r="98" spans="1:32" x14ac:dyDescent="0.25">
      <c r="A98" s="85" t="s">
        <v>400</v>
      </c>
      <c r="B98" s="66"/>
      <c r="C98" s="77"/>
      <c r="D98" s="77" t="s">
        <v>119</v>
      </c>
      <c r="E98" s="77"/>
      <c r="F98" s="66"/>
      <c r="G98" s="67">
        <v>201649.34</v>
      </c>
      <c r="H98" s="67">
        <v>201649.34</v>
      </c>
      <c r="I98" s="71">
        <v>0</v>
      </c>
      <c r="J98" s="67">
        <v>0</v>
      </c>
      <c r="K98" s="67">
        <v>0</v>
      </c>
      <c r="L98" s="67">
        <v>0</v>
      </c>
      <c r="M98" s="71">
        <v>10760.44</v>
      </c>
      <c r="N98" s="67">
        <v>0</v>
      </c>
      <c r="O98" s="67">
        <v>0</v>
      </c>
      <c r="P98" s="67">
        <v>0</v>
      </c>
      <c r="Q98" s="71">
        <v>0</v>
      </c>
      <c r="R98" s="67">
        <v>0</v>
      </c>
      <c r="S98" s="67">
        <v>0</v>
      </c>
      <c r="T98" s="67">
        <v>0</v>
      </c>
      <c r="U98" s="71">
        <v>0</v>
      </c>
      <c r="V98" s="67">
        <v>3000</v>
      </c>
      <c r="W98" s="67">
        <v>0</v>
      </c>
      <c r="X98" s="88">
        <v>0</v>
      </c>
      <c r="Y98" s="71">
        <v>3001</v>
      </c>
      <c r="Z98" s="67">
        <v>0</v>
      </c>
      <c r="AA98" s="67">
        <v>0</v>
      </c>
      <c r="AB98" s="88">
        <v>3001</v>
      </c>
      <c r="AC98" s="71">
        <v>0</v>
      </c>
      <c r="AD98" s="67">
        <v>0</v>
      </c>
      <c r="AE98" s="67">
        <v>0</v>
      </c>
      <c r="AF98" s="89">
        <v>0</v>
      </c>
    </row>
    <row r="99" spans="1:32" x14ac:dyDescent="0.25">
      <c r="A99" s="85" t="s">
        <v>401</v>
      </c>
      <c r="B99" s="66"/>
      <c r="C99" s="77"/>
      <c r="D99" s="77" t="s">
        <v>120</v>
      </c>
      <c r="E99" s="77"/>
      <c r="F99" s="66"/>
      <c r="G99" s="67">
        <v>177317.11</v>
      </c>
      <c r="H99" s="67">
        <v>174209</v>
      </c>
      <c r="I99" s="71">
        <v>3108.11</v>
      </c>
      <c r="J99" s="67">
        <v>0</v>
      </c>
      <c r="K99" s="67">
        <v>0</v>
      </c>
      <c r="L99" s="67">
        <v>0</v>
      </c>
      <c r="M99" s="71">
        <v>1412.12</v>
      </c>
      <c r="N99" s="67">
        <v>0</v>
      </c>
      <c r="O99" s="67">
        <v>0</v>
      </c>
      <c r="P99" s="67">
        <v>0</v>
      </c>
      <c r="Q99" s="71">
        <v>0</v>
      </c>
      <c r="R99" s="67">
        <v>0</v>
      </c>
      <c r="S99" s="67">
        <v>0</v>
      </c>
      <c r="T99" s="67">
        <v>0</v>
      </c>
      <c r="U99" s="71">
        <v>5</v>
      </c>
      <c r="V99" s="67">
        <v>0</v>
      </c>
      <c r="W99" s="67">
        <v>0</v>
      </c>
      <c r="X99" s="88">
        <v>5</v>
      </c>
      <c r="Y99" s="71">
        <v>0</v>
      </c>
      <c r="Z99" s="67">
        <v>0</v>
      </c>
      <c r="AA99" s="67">
        <v>0</v>
      </c>
      <c r="AB99" s="88">
        <v>0</v>
      </c>
      <c r="AC99" s="71">
        <v>21</v>
      </c>
      <c r="AD99" s="67">
        <v>0</v>
      </c>
      <c r="AE99" s="67">
        <v>0</v>
      </c>
      <c r="AF99" s="89">
        <v>21</v>
      </c>
    </row>
    <row r="100" spans="1:32" x14ac:dyDescent="0.25">
      <c r="A100" s="85" t="s">
        <v>402</v>
      </c>
      <c r="B100" s="66"/>
      <c r="C100" s="77"/>
      <c r="D100" s="77" t="s">
        <v>121</v>
      </c>
      <c r="E100" s="77"/>
      <c r="F100" s="66"/>
      <c r="G100" s="67">
        <v>129534.89</v>
      </c>
      <c r="H100" s="67">
        <v>126376</v>
      </c>
      <c r="I100" s="71">
        <v>3158.89</v>
      </c>
      <c r="J100" s="67">
        <v>0</v>
      </c>
      <c r="K100" s="67">
        <v>0</v>
      </c>
      <c r="L100" s="67">
        <v>0</v>
      </c>
      <c r="M100" s="71">
        <v>2285</v>
      </c>
      <c r="N100" s="67">
        <v>0</v>
      </c>
      <c r="O100" s="67">
        <v>0</v>
      </c>
      <c r="P100" s="67">
        <v>0</v>
      </c>
      <c r="Q100" s="71">
        <v>2146</v>
      </c>
      <c r="R100" s="67">
        <v>0</v>
      </c>
      <c r="S100" s="67">
        <v>0</v>
      </c>
      <c r="T100" s="67">
        <v>0</v>
      </c>
      <c r="U100" s="71">
        <v>0</v>
      </c>
      <c r="V100" s="67">
        <v>1639</v>
      </c>
      <c r="W100" s="67">
        <v>0</v>
      </c>
      <c r="X100" s="88">
        <v>0</v>
      </c>
      <c r="Y100" s="71">
        <v>23</v>
      </c>
      <c r="Z100" s="67">
        <v>0</v>
      </c>
      <c r="AA100" s="67">
        <v>0</v>
      </c>
      <c r="AB100" s="88">
        <v>23</v>
      </c>
      <c r="AC100" s="71">
        <v>2091</v>
      </c>
      <c r="AD100" s="67">
        <v>0</v>
      </c>
      <c r="AE100" s="67">
        <v>1639</v>
      </c>
      <c r="AF100" s="89">
        <v>452</v>
      </c>
    </row>
    <row r="101" spans="1:32" x14ac:dyDescent="0.25">
      <c r="A101" s="85" t="s">
        <v>403</v>
      </c>
      <c r="B101" s="66"/>
      <c r="C101" s="77"/>
      <c r="D101" s="77" t="s">
        <v>122</v>
      </c>
      <c r="E101" s="77"/>
      <c r="F101" s="66"/>
      <c r="G101" s="67">
        <v>201811.98</v>
      </c>
      <c r="H101" s="67">
        <v>191818.98</v>
      </c>
      <c r="I101" s="71">
        <v>9993</v>
      </c>
      <c r="J101" s="67">
        <v>0</v>
      </c>
      <c r="K101" s="67">
        <v>0</v>
      </c>
      <c r="L101" s="67">
        <v>0</v>
      </c>
      <c r="M101" s="71">
        <v>0</v>
      </c>
      <c r="N101" s="67">
        <v>4800</v>
      </c>
      <c r="O101" s="67">
        <v>0</v>
      </c>
      <c r="P101" s="67">
        <v>0</v>
      </c>
      <c r="Q101" s="71">
        <v>18757.62</v>
      </c>
      <c r="R101" s="67">
        <v>0</v>
      </c>
      <c r="S101" s="67">
        <v>0</v>
      </c>
      <c r="T101" s="67">
        <v>0</v>
      </c>
      <c r="U101" s="71">
        <v>1008</v>
      </c>
      <c r="V101" s="67">
        <v>0</v>
      </c>
      <c r="W101" s="67">
        <v>0.55000000000000004</v>
      </c>
      <c r="X101" s="88">
        <v>1007</v>
      </c>
      <c r="Y101" s="71">
        <v>4799</v>
      </c>
      <c r="Z101" s="67">
        <v>0</v>
      </c>
      <c r="AA101" s="67">
        <v>4799.45</v>
      </c>
      <c r="AB101" s="88">
        <v>0</v>
      </c>
      <c r="AC101" s="71">
        <v>4200</v>
      </c>
      <c r="AD101" s="67">
        <v>0</v>
      </c>
      <c r="AE101" s="67">
        <v>0</v>
      </c>
      <c r="AF101" s="89">
        <v>4200</v>
      </c>
    </row>
    <row r="102" spans="1:32" x14ac:dyDescent="0.25">
      <c r="A102" s="85" t="s">
        <v>404</v>
      </c>
      <c r="B102" s="66"/>
      <c r="C102" s="77"/>
      <c r="D102" s="77" t="s">
        <v>107</v>
      </c>
      <c r="E102" s="77"/>
      <c r="F102" s="66"/>
      <c r="G102" s="67">
        <v>1524300.49</v>
      </c>
      <c r="H102" s="67">
        <v>1491006</v>
      </c>
      <c r="I102" s="71">
        <v>33294.49</v>
      </c>
      <c r="J102" s="67">
        <v>0</v>
      </c>
      <c r="K102" s="67">
        <v>0</v>
      </c>
      <c r="L102" s="67">
        <v>0</v>
      </c>
      <c r="M102" s="71">
        <v>59580.77</v>
      </c>
      <c r="N102" s="67">
        <v>0</v>
      </c>
      <c r="O102" s="67">
        <v>0</v>
      </c>
      <c r="P102" s="67">
        <v>0</v>
      </c>
      <c r="Q102" s="71">
        <v>47795</v>
      </c>
      <c r="R102" s="67">
        <v>0</v>
      </c>
      <c r="S102" s="67">
        <v>0</v>
      </c>
      <c r="T102" s="67">
        <v>0</v>
      </c>
      <c r="U102" s="71">
        <v>42051</v>
      </c>
      <c r="V102" s="67">
        <v>0</v>
      </c>
      <c r="W102" s="67">
        <v>0</v>
      </c>
      <c r="X102" s="88">
        <v>42051</v>
      </c>
      <c r="Y102" s="71">
        <v>91557</v>
      </c>
      <c r="Z102" s="67">
        <v>0</v>
      </c>
      <c r="AA102" s="67">
        <v>0</v>
      </c>
      <c r="AB102" s="88">
        <v>91557</v>
      </c>
      <c r="AC102" s="71">
        <v>0</v>
      </c>
      <c r="AD102" s="67">
        <v>0</v>
      </c>
      <c r="AE102" s="67">
        <v>0</v>
      </c>
      <c r="AF102" s="89">
        <v>0</v>
      </c>
    </row>
    <row r="103" spans="1:32" x14ac:dyDescent="0.25">
      <c r="A103" s="85" t="s">
        <v>405</v>
      </c>
      <c r="B103" s="66"/>
      <c r="C103" s="77"/>
      <c r="D103" s="77" t="s">
        <v>108</v>
      </c>
      <c r="E103" s="77"/>
      <c r="F103" s="66"/>
      <c r="G103" s="67">
        <v>869600</v>
      </c>
      <c r="H103" s="67">
        <v>869600</v>
      </c>
      <c r="I103" s="71">
        <v>0</v>
      </c>
      <c r="J103" s="67">
        <v>34589.43</v>
      </c>
      <c r="K103" s="67">
        <v>0</v>
      </c>
      <c r="L103" s="67">
        <v>0</v>
      </c>
      <c r="M103" s="71">
        <v>0</v>
      </c>
      <c r="N103" s="67">
        <v>0</v>
      </c>
      <c r="O103" s="67">
        <v>0</v>
      </c>
      <c r="P103" s="67">
        <v>0</v>
      </c>
      <c r="Q103" s="71">
        <v>0</v>
      </c>
      <c r="R103" s="67">
        <v>19050</v>
      </c>
      <c r="S103" s="67">
        <v>0</v>
      </c>
      <c r="T103" s="67">
        <v>0</v>
      </c>
      <c r="U103" s="71">
        <v>37522.239999999998</v>
      </c>
      <c r="V103" s="67">
        <v>0</v>
      </c>
      <c r="W103" s="67">
        <v>34589.43</v>
      </c>
      <c r="X103" s="88">
        <v>2932.57</v>
      </c>
      <c r="Y103" s="71">
        <v>19050</v>
      </c>
      <c r="Z103" s="67">
        <v>0</v>
      </c>
      <c r="AA103" s="67">
        <v>19050</v>
      </c>
      <c r="AB103" s="88">
        <v>0</v>
      </c>
      <c r="AC103" s="71">
        <v>0</v>
      </c>
      <c r="AD103" s="67">
        <v>24150</v>
      </c>
      <c r="AE103" s="67">
        <v>0</v>
      </c>
      <c r="AF103" s="89">
        <v>0</v>
      </c>
    </row>
    <row r="104" spans="1:32" x14ac:dyDescent="0.25">
      <c r="A104" s="85" t="s">
        <v>472</v>
      </c>
      <c r="B104" s="66"/>
      <c r="C104" s="77"/>
      <c r="D104" s="77" t="s">
        <v>109</v>
      </c>
      <c r="E104" s="77"/>
      <c r="F104" s="66"/>
      <c r="G104" s="67">
        <v>594131.27</v>
      </c>
      <c r="H104" s="67">
        <v>594055</v>
      </c>
      <c r="I104" s="71">
        <v>76.27</v>
      </c>
      <c r="J104" s="67">
        <v>0</v>
      </c>
      <c r="K104" s="67">
        <v>0</v>
      </c>
      <c r="L104" s="67">
        <v>0</v>
      </c>
      <c r="M104" s="71">
        <v>0.84</v>
      </c>
      <c r="N104" s="67">
        <v>0</v>
      </c>
      <c r="O104" s="67">
        <v>0</v>
      </c>
      <c r="P104" s="67">
        <v>0</v>
      </c>
      <c r="Q104" s="71">
        <v>0</v>
      </c>
      <c r="R104" s="67">
        <v>0</v>
      </c>
      <c r="S104" s="67">
        <v>0</v>
      </c>
      <c r="T104" s="67">
        <v>0</v>
      </c>
      <c r="U104" s="71">
        <v>0</v>
      </c>
      <c r="V104" s="67">
        <v>0</v>
      </c>
      <c r="W104" s="67">
        <v>0</v>
      </c>
      <c r="X104" s="88">
        <v>0</v>
      </c>
      <c r="Y104" s="71">
        <v>25000</v>
      </c>
      <c r="Z104" s="67">
        <v>0</v>
      </c>
      <c r="AA104" s="67">
        <v>0</v>
      </c>
      <c r="AB104" s="88">
        <v>25000</v>
      </c>
      <c r="AC104" s="71">
        <v>0</v>
      </c>
      <c r="AD104" s="67">
        <v>0</v>
      </c>
      <c r="AE104" s="67">
        <v>0</v>
      </c>
      <c r="AF104" s="89">
        <v>0</v>
      </c>
    </row>
    <row r="105" spans="1:32" x14ac:dyDescent="0.25">
      <c r="A105" s="85" t="s">
        <v>406</v>
      </c>
      <c r="B105" s="66"/>
      <c r="C105" s="77"/>
      <c r="D105" s="77" t="s">
        <v>110</v>
      </c>
      <c r="E105" s="77"/>
      <c r="F105" s="66"/>
      <c r="G105" s="67">
        <v>291121.34999999998</v>
      </c>
      <c r="H105" s="67">
        <v>284483.62</v>
      </c>
      <c r="I105" s="71">
        <v>6637.73</v>
      </c>
      <c r="J105" s="67">
        <v>0</v>
      </c>
      <c r="K105" s="67">
        <v>0</v>
      </c>
      <c r="L105" s="67">
        <v>0</v>
      </c>
      <c r="M105" s="71">
        <v>1413</v>
      </c>
      <c r="N105" s="67">
        <v>0</v>
      </c>
      <c r="O105" s="67">
        <v>0</v>
      </c>
      <c r="P105" s="67">
        <v>0</v>
      </c>
      <c r="Q105" s="71">
        <v>0</v>
      </c>
      <c r="R105" s="67">
        <v>1334.12</v>
      </c>
      <c r="S105" s="67">
        <v>0</v>
      </c>
      <c r="T105" s="67">
        <v>0</v>
      </c>
      <c r="U105" s="71">
        <v>3909</v>
      </c>
      <c r="V105" s="67">
        <v>0</v>
      </c>
      <c r="W105" s="67">
        <v>110.12</v>
      </c>
      <c r="X105" s="88">
        <v>3799</v>
      </c>
      <c r="Y105" s="71">
        <v>0</v>
      </c>
      <c r="Z105" s="67">
        <v>0</v>
      </c>
      <c r="AA105" s="67">
        <v>0</v>
      </c>
      <c r="AB105" s="88">
        <v>0</v>
      </c>
      <c r="AC105" s="71">
        <v>1224</v>
      </c>
      <c r="AD105" s="67">
        <v>0</v>
      </c>
      <c r="AE105" s="67">
        <v>1224</v>
      </c>
      <c r="AF105" s="89">
        <v>0</v>
      </c>
    </row>
    <row r="106" spans="1:32" x14ac:dyDescent="0.25">
      <c r="A106" s="85" t="s">
        <v>468</v>
      </c>
      <c r="B106" s="66"/>
      <c r="C106" s="77"/>
      <c r="D106" s="77" t="s">
        <v>184</v>
      </c>
      <c r="E106" s="77"/>
      <c r="F106" s="66"/>
      <c r="G106" s="67">
        <v>3020305</v>
      </c>
      <c r="H106" s="67">
        <v>3020305</v>
      </c>
      <c r="I106" s="71">
        <v>0</v>
      </c>
      <c r="J106" s="67">
        <v>69680.14</v>
      </c>
      <c r="K106" s="67">
        <v>0</v>
      </c>
      <c r="L106" s="67">
        <v>0</v>
      </c>
      <c r="M106" s="71">
        <v>5992.18</v>
      </c>
      <c r="N106" s="67">
        <v>0</v>
      </c>
      <c r="O106" s="67">
        <v>0</v>
      </c>
      <c r="P106" s="67">
        <v>0</v>
      </c>
      <c r="Q106" s="71">
        <v>0</v>
      </c>
      <c r="R106" s="67">
        <v>42304.25</v>
      </c>
      <c r="S106" s="67">
        <v>0</v>
      </c>
      <c r="T106" s="67">
        <v>0</v>
      </c>
      <c r="U106" s="71">
        <v>88294</v>
      </c>
      <c r="V106" s="67">
        <v>0</v>
      </c>
      <c r="W106" s="67">
        <v>88294</v>
      </c>
      <c r="X106" s="88">
        <v>0</v>
      </c>
      <c r="Y106" s="71">
        <v>32237</v>
      </c>
      <c r="Z106" s="67">
        <v>0</v>
      </c>
      <c r="AA106" s="67">
        <v>32237</v>
      </c>
      <c r="AB106" s="88">
        <v>0</v>
      </c>
      <c r="AC106" s="71">
        <v>0</v>
      </c>
      <c r="AD106" s="67">
        <v>0</v>
      </c>
      <c r="AE106" s="67">
        <v>0</v>
      </c>
      <c r="AF106" s="89">
        <v>0</v>
      </c>
    </row>
    <row r="107" spans="1:32" x14ac:dyDescent="0.25">
      <c r="A107" s="85" t="s">
        <v>407</v>
      </c>
      <c r="B107" s="66"/>
      <c r="C107" s="77"/>
      <c r="D107" s="77" t="s">
        <v>139</v>
      </c>
      <c r="E107" s="77"/>
      <c r="F107" s="66"/>
      <c r="G107" s="67">
        <v>2989187.24</v>
      </c>
      <c r="H107" s="67">
        <v>2830674</v>
      </c>
      <c r="I107" s="71">
        <v>158513.24</v>
      </c>
      <c r="J107" s="67">
        <v>0</v>
      </c>
      <c r="K107" s="67">
        <v>0</v>
      </c>
      <c r="L107" s="67">
        <v>0</v>
      </c>
      <c r="M107" s="71">
        <v>67179.539999999994</v>
      </c>
      <c r="N107" s="67">
        <v>0</v>
      </c>
      <c r="O107" s="67">
        <v>0</v>
      </c>
      <c r="P107" s="67">
        <v>0</v>
      </c>
      <c r="Q107" s="71">
        <v>55715</v>
      </c>
      <c r="R107" s="67">
        <v>0</v>
      </c>
      <c r="S107" s="67">
        <v>0</v>
      </c>
      <c r="T107" s="67">
        <v>0</v>
      </c>
      <c r="U107" s="71">
        <v>0</v>
      </c>
      <c r="V107" s="67">
        <v>51044.07</v>
      </c>
      <c r="W107" s="67">
        <v>0</v>
      </c>
      <c r="X107" s="88">
        <v>0</v>
      </c>
      <c r="Y107" s="71">
        <v>125277</v>
      </c>
      <c r="Z107" s="67">
        <v>0</v>
      </c>
      <c r="AA107" s="67">
        <v>0</v>
      </c>
      <c r="AB107" s="88">
        <v>125277</v>
      </c>
      <c r="AC107" s="71">
        <v>60180</v>
      </c>
      <c r="AD107" s="67">
        <v>0</v>
      </c>
      <c r="AE107" s="67">
        <v>86.07</v>
      </c>
      <c r="AF107" s="89">
        <v>60094</v>
      </c>
    </row>
    <row r="108" spans="1:32" x14ac:dyDescent="0.25">
      <c r="A108" s="85" t="s">
        <v>408</v>
      </c>
      <c r="B108" s="66"/>
      <c r="C108" s="77"/>
      <c r="D108" s="77" t="s">
        <v>140</v>
      </c>
      <c r="E108" s="77"/>
      <c r="F108" s="66"/>
      <c r="G108" s="67">
        <v>5758389</v>
      </c>
      <c r="H108" s="67">
        <v>5758389</v>
      </c>
      <c r="I108" s="71">
        <v>0</v>
      </c>
      <c r="J108" s="67">
        <v>162611</v>
      </c>
      <c r="K108" s="67">
        <v>0</v>
      </c>
      <c r="L108" s="67">
        <v>0</v>
      </c>
      <c r="M108" s="71">
        <v>48254.02</v>
      </c>
      <c r="N108" s="67">
        <v>0</v>
      </c>
      <c r="O108" s="67">
        <v>33306.6</v>
      </c>
      <c r="P108" s="67">
        <v>0</v>
      </c>
      <c r="Q108" s="71">
        <v>110636</v>
      </c>
      <c r="R108" s="67">
        <v>0</v>
      </c>
      <c r="S108" s="67">
        <v>110636</v>
      </c>
      <c r="T108" s="67">
        <v>0</v>
      </c>
      <c r="U108" s="71">
        <v>18668</v>
      </c>
      <c r="V108" s="67">
        <v>0</v>
      </c>
      <c r="W108" s="67">
        <v>18668</v>
      </c>
      <c r="X108" s="88">
        <v>0</v>
      </c>
      <c r="Y108" s="71">
        <v>196203</v>
      </c>
      <c r="Z108" s="67">
        <v>0</v>
      </c>
      <c r="AA108" s="67">
        <v>0</v>
      </c>
      <c r="AB108" s="88">
        <v>196203</v>
      </c>
      <c r="AC108" s="71">
        <v>56147</v>
      </c>
      <c r="AD108" s="67">
        <v>0</v>
      </c>
      <c r="AE108" s="67">
        <v>0</v>
      </c>
      <c r="AF108" s="89">
        <v>56147</v>
      </c>
    </row>
    <row r="109" spans="1:32" x14ac:dyDescent="0.25">
      <c r="A109" s="85" t="s">
        <v>409</v>
      </c>
      <c r="B109" s="66"/>
      <c r="C109" s="77"/>
      <c r="D109" s="77" t="s">
        <v>149</v>
      </c>
      <c r="E109" s="77"/>
      <c r="F109" s="66"/>
      <c r="G109" s="67">
        <v>7716632.9199999999</v>
      </c>
      <c r="H109" s="67">
        <v>7715156</v>
      </c>
      <c r="I109" s="71">
        <v>1476.92</v>
      </c>
      <c r="J109" s="67">
        <v>0</v>
      </c>
      <c r="K109" s="67">
        <v>0</v>
      </c>
      <c r="L109" s="67">
        <v>0</v>
      </c>
      <c r="M109" s="71">
        <v>85848.98</v>
      </c>
      <c r="N109" s="67">
        <v>0</v>
      </c>
      <c r="O109" s="67">
        <v>0</v>
      </c>
      <c r="P109" s="67">
        <v>0</v>
      </c>
      <c r="Q109" s="71">
        <v>106805</v>
      </c>
      <c r="R109" s="67">
        <v>0</v>
      </c>
      <c r="S109" s="67">
        <v>0</v>
      </c>
      <c r="T109" s="67">
        <v>0</v>
      </c>
      <c r="U109" s="71">
        <v>0</v>
      </c>
      <c r="V109" s="67">
        <v>3243</v>
      </c>
      <c r="W109" s="67">
        <v>0</v>
      </c>
      <c r="X109" s="88">
        <v>0</v>
      </c>
      <c r="Y109" s="71">
        <v>25717</v>
      </c>
      <c r="Z109" s="67">
        <v>0</v>
      </c>
      <c r="AA109" s="67">
        <v>0</v>
      </c>
      <c r="AB109" s="88">
        <v>25717</v>
      </c>
      <c r="AC109" s="71">
        <v>0</v>
      </c>
      <c r="AD109" s="67">
        <v>0</v>
      </c>
      <c r="AE109" s="67">
        <v>0</v>
      </c>
      <c r="AF109" s="89">
        <v>0</v>
      </c>
    </row>
    <row r="110" spans="1:32" x14ac:dyDescent="0.25">
      <c r="A110" s="85" t="s">
        <v>410</v>
      </c>
      <c r="B110" s="66"/>
      <c r="C110" s="77"/>
      <c r="D110" s="77" t="s">
        <v>228</v>
      </c>
      <c r="E110" s="77"/>
      <c r="F110" s="66"/>
      <c r="G110" s="67">
        <v>1033914.3</v>
      </c>
      <c r="H110" s="67">
        <v>1015142</v>
      </c>
      <c r="I110" s="71">
        <v>18772.3</v>
      </c>
      <c r="J110" s="67">
        <v>0</v>
      </c>
      <c r="K110" s="67">
        <v>0</v>
      </c>
      <c r="L110" s="67">
        <v>0</v>
      </c>
      <c r="M110" s="71">
        <v>50669.22</v>
      </c>
      <c r="N110" s="67">
        <v>0</v>
      </c>
      <c r="O110" s="67">
        <v>0</v>
      </c>
      <c r="P110" s="67">
        <v>0</v>
      </c>
      <c r="Q110" s="71">
        <v>8228</v>
      </c>
      <c r="R110" s="67">
        <v>0</v>
      </c>
      <c r="S110" s="67">
        <v>0</v>
      </c>
      <c r="T110" s="67">
        <v>0</v>
      </c>
      <c r="U110" s="71">
        <v>24160</v>
      </c>
      <c r="V110" s="67">
        <v>0</v>
      </c>
      <c r="W110" s="67">
        <v>0</v>
      </c>
      <c r="X110" s="88">
        <v>24160</v>
      </c>
      <c r="Y110" s="71">
        <v>18444</v>
      </c>
      <c r="Z110" s="67">
        <v>0</v>
      </c>
      <c r="AA110" s="67">
        <v>0</v>
      </c>
      <c r="AB110" s="88">
        <v>18444</v>
      </c>
      <c r="AC110" s="71">
        <v>174940</v>
      </c>
      <c r="AD110" s="67">
        <v>0</v>
      </c>
      <c r="AE110" s="67">
        <v>0</v>
      </c>
      <c r="AF110" s="89">
        <v>174940</v>
      </c>
    </row>
    <row r="111" spans="1:32" x14ac:dyDescent="0.25">
      <c r="A111" s="85" t="s">
        <v>411</v>
      </c>
      <c r="B111" s="66"/>
      <c r="C111" s="77"/>
      <c r="D111" s="77" t="s">
        <v>229</v>
      </c>
      <c r="E111" s="77"/>
      <c r="F111" s="66"/>
      <c r="G111" s="67">
        <v>1075444.3500000001</v>
      </c>
      <c r="H111" s="67">
        <v>1056500</v>
      </c>
      <c r="I111" s="71">
        <v>18944.349999999999</v>
      </c>
      <c r="J111" s="67">
        <v>0</v>
      </c>
      <c r="K111" s="67">
        <v>0</v>
      </c>
      <c r="L111" s="67">
        <v>0</v>
      </c>
      <c r="M111" s="71">
        <v>34941.58</v>
      </c>
      <c r="N111" s="67">
        <v>0</v>
      </c>
      <c r="O111" s="67">
        <v>0</v>
      </c>
      <c r="P111" s="67">
        <v>0</v>
      </c>
      <c r="Q111" s="71">
        <v>56418</v>
      </c>
      <c r="R111" s="67">
        <v>0</v>
      </c>
      <c r="S111" s="67">
        <v>0</v>
      </c>
      <c r="T111" s="67">
        <v>0</v>
      </c>
      <c r="U111" s="71">
        <v>27592</v>
      </c>
      <c r="V111" s="67">
        <v>0</v>
      </c>
      <c r="W111" s="67">
        <v>0</v>
      </c>
      <c r="X111" s="88">
        <v>27592</v>
      </c>
      <c r="Y111" s="71">
        <v>22888</v>
      </c>
      <c r="Z111" s="67">
        <v>0</v>
      </c>
      <c r="AA111" s="67">
        <v>0</v>
      </c>
      <c r="AB111" s="88">
        <v>22888</v>
      </c>
      <c r="AC111" s="71">
        <v>0</v>
      </c>
      <c r="AD111" s="67">
        <v>0</v>
      </c>
      <c r="AE111" s="67">
        <v>0</v>
      </c>
      <c r="AF111" s="89">
        <v>0</v>
      </c>
    </row>
    <row r="112" spans="1:32" x14ac:dyDescent="0.25">
      <c r="A112" s="85" t="s">
        <v>412</v>
      </c>
      <c r="B112" s="66"/>
      <c r="C112" s="77"/>
      <c r="D112" s="77" t="s">
        <v>196</v>
      </c>
      <c r="E112" s="77"/>
      <c r="F112" s="66"/>
      <c r="G112" s="67">
        <v>687912.18</v>
      </c>
      <c r="H112" s="67">
        <v>616233</v>
      </c>
      <c r="I112" s="71">
        <v>71679.179999999993</v>
      </c>
      <c r="J112" s="67">
        <v>0</v>
      </c>
      <c r="K112" s="67">
        <v>0</v>
      </c>
      <c r="L112" s="67">
        <v>0</v>
      </c>
      <c r="M112" s="71">
        <v>10640</v>
      </c>
      <c r="N112" s="67">
        <v>0</v>
      </c>
      <c r="O112" s="67">
        <v>0</v>
      </c>
      <c r="P112" s="67">
        <v>0</v>
      </c>
      <c r="Q112" s="71">
        <v>0</v>
      </c>
      <c r="R112" s="67">
        <v>3048</v>
      </c>
      <c r="S112" s="67">
        <v>0</v>
      </c>
      <c r="T112" s="67">
        <v>0</v>
      </c>
      <c r="U112" s="71">
        <v>18258</v>
      </c>
      <c r="V112" s="67">
        <v>0</v>
      </c>
      <c r="W112" s="67">
        <v>18258</v>
      </c>
      <c r="X112" s="88">
        <v>0</v>
      </c>
      <c r="Y112" s="71">
        <v>0</v>
      </c>
      <c r="Z112" s="67">
        <v>0</v>
      </c>
      <c r="AA112" s="67">
        <v>0</v>
      </c>
      <c r="AB112" s="88">
        <v>0</v>
      </c>
      <c r="AC112" s="71">
        <v>0</v>
      </c>
      <c r="AD112" s="67">
        <v>0</v>
      </c>
      <c r="AE112" s="67">
        <v>0</v>
      </c>
      <c r="AF112" s="89">
        <v>0</v>
      </c>
    </row>
    <row r="113" spans="1:32" x14ac:dyDescent="0.25">
      <c r="A113" s="85" t="s">
        <v>413</v>
      </c>
      <c r="B113" s="66"/>
      <c r="C113" s="77"/>
      <c r="D113" s="77" t="s">
        <v>193</v>
      </c>
      <c r="E113" s="77"/>
      <c r="F113" s="66"/>
      <c r="G113" s="67">
        <v>883450</v>
      </c>
      <c r="H113" s="67">
        <v>883450</v>
      </c>
      <c r="I113" s="71">
        <v>0</v>
      </c>
      <c r="J113" s="67">
        <v>6132.34</v>
      </c>
      <c r="K113" s="67">
        <v>0</v>
      </c>
      <c r="L113" s="67">
        <v>0</v>
      </c>
      <c r="M113" s="71">
        <v>36311.620000000003</v>
      </c>
      <c r="N113" s="67">
        <v>0</v>
      </c>
      <c r="O113" s="67">
        <v>0</v>
      </c>
      <c r="P113" s="67">
        <v>0</v>
      </c>
      <c r="Q113" s="71">
        <v>7222.85</v>
      </c>
      <c r="R113" s="67">
        <v>0</v>
      </c>
      <c r="S113" s="67">
        <v>4560.4799999999996</v>
      </c>
      <c r="T113" s="67">
        <v>0</v>
      </c>
      <c r="U113" s="71">
        <v>1572</v>
      </c>
      <c r="V113" s="67">
        <v>0</v>
      </c>
      <c r="W113" s="67">
        <v>1572</v>
      </c>
      <c r="X113" s="88">
        <v>0</v>
      </c>
      <c r="Y113" s="71">
        <v>307769</v>
      </c>
      <c r="Z113" s="67">
        <v>0</v>
      </c>
      <c r="AA113" s="67">
        <v>0</v>
      </c>
      <c r="AB113" s="88">
        <v>307769</v>
      </c>
      <c r="AC113" s="71">
        <v>0</v>
      </c>
      <c r="AD113" s="67">
        <v>0</v>
      </c>
      <c r="AE113" s="67">
        <v>0</v>
      </c>
      <c r="AF113" s="89">
        <v>0</v>
      </c>
    </row>
    <row r="114" spans="1:32" x14ac:dyDescent="0.25">
      <c r="A114" s="85" t="s">
        <v>414</v>
      </c>
      <c r="B114" s="66"/>
      <c r="C114" s="77"/>
      <c r="D114" s="77" t="s">
        <v>197</v>
      </c>
      <c r="E114" s="77"/>
      <c r="F114" s="66"/>
      <c r="G114" s="67">
        <v>659339.94999999995</v>
      </c>
      <c r="H114" s="67">
        <v>654054.55000000005</v>
      </c>
      <c r="I114" s="71">
        <v>5272.95</v>
      </c>
      <c r="J114" s="67">
        <v>0</v>
      </c>
      <c r="K114" s="67">
        <v>0</v>
      </c>
      <c r="L114" s="67">
        <v>0</v>
      </c>
      <c r="M114" s="71">
        <v>60138.29</v>
      </c>
      <c r="N114" s="67">
        <v>0</v>
      </c>
      <c r="O114" s="67">
        <v>0</v>
      </c>
      <c r="P114" s="67">
        <v>0</v>
      </c>
      <c r="Q114" s="71">
        <v>12148.61</v>
      </c>
      <c r="R114" s="67">
        <v>0</v>
      </c>
      <c r="S114" s="67">
        <v>0</v>
      </c>
      <c r="T114" s="67">
        <v>0</v>
      </c>
      <c r="U114" s="71">
        <v>11229.76</v>
      </c>
      <c r="V114" s="67">
        <v>0</v>
      </c>
      <c r="W114" s="67">
        <v>0</v>
      </c>
      <c r="X114" s="88">
        <v>11230</v>
      </c>
      <c r="Y114" s="71">
        <v>20524</v>
      </c>
      <c r="Z114" s="67">
        <v>0</v>
      </c>
      <c r="AA114" s="67">
        <v>0</v>
      </c>
      <c r="AB114" s="88">
        <v>20524</v>
      </c>
      <c r="AC114" s="71">
        <v>11460</v>
      </c>
      <c r="AD114" s="67">
        <v>0</v>
      </c>
      <c r="AE114" s="67">
        <v>0</v>
      </c>
      <c r="AF114" s="89">
        <v>11460</v>
      </c>
    </row>
    <row r="115" spans="1:32" x14ac:dyDescent="0.25">
      <c r="A115" s="85" t="s">
        <v>417</v>
      </c>
      <c r="B115" s="66"/>
      <c r="C115" s="77"/>
      <c r="D115" s="77" t="s">
        <v>415</v>
      </c>
      <c r="E115" s="77"/>
      <c r="F115" s="66"/>
      <c r="G115" s="67">
        <v>825291.54</v>
      </c>
      <c r="H115" s="67">
        <v>776328</v>
      </c>
      <c r="I115" s="71">
        <v>48963.54</v>
      </c>
      <c r="J115" s="67">
        <v>0</v>
      </c>
      <c r="K115" s="67">
        <v>0</v>
      </c>
      <c r="L115" s="67">
        <v>0</v>
      </c>
      <c r="M115" s="71">
        <v>27515.93</v>
      </c>
      <c r="N115" s="67">
        <v>0</v>
      </c>
      <c r="O115" s="67">
        <v>0</v>
      </c>
      <c r="P115" s="67">
        <v>0</v>
      </c>
      <c r="Q115" s="71">
        <v>40429</v>
      </c>
      <c r="R115" s="67">
        <v>0</v>
      </c>
      <c r="S115" s="67">
        <v>0</v>
      </c>
      <c r="T115" s="67">
        <v>0</v>
      </c>
      <c r="U115" s="71">
        <v>30899</v>
      </c>
      <c r="V115" s="67">
        <v>0</v>
      </c>
      <c r="W115" s="67">
        <v>0</v>
      </c>
      <c r="X115" s="88">
        <v>30899</v>
      </c>
      <c r="Y115" s="71">
        <v>64907</v>
      </c>
      <c r="Z115" s="67">
        <v>0</v>
      </c>
      <c r="AA115" s="67">
        <v>0</v>
      </c>
      <c r="AB115" s="88">
        <v>64907</v>
      </c>
      <c r="AC115" s="71">
        <v>10441</v>
      </c>
      <c r="AD115" s="67">
        <v>0</v>
      </c>
      <c r="AE115" s="67">
        <v>0</v>
      </c>
      <c r="AF115" s="89">
        <v>10441</v>
      </c>
    </row>
    <row r="116" spans="1:32" x14ac:dyDescent="0.25">
      <c r="A116" s="85" t="s">
        <v>416</v>
      </c>
      <c r="B116" s="66"/>
      <c r="C116" s="77"/>
      <c r="D116" s="77" t="s">
        <v>81</v>
      </c>
      <c r="E116" s="77"/>
      <c r="F116" s="66"/>
      <c r="G116" s="67">
        <v>2873785</v>
      </c>
      <c r="H116" s="67">
        <v>2873785</v>
      </c>
      <c r="I116" s="71">
        <v>0</v>
      </c>
      <c r="J116" s="67">
        <v>40003.230000000003</v>
      </c>
      <c r="K116" s="67">
        <v>0</v>
      </c>
      <c r="L116" s="67">
        <v>0</v>
      </c>
      <c r="M116" s="71">
        <v>0</v>
      </c>
      <c r="N116" s="67">
        <v>117019.12</v>
      </c>
      <c r="O116" s="67">
        <v>0</v>
      </c>
      <c r="P116" s="67">
        <v>0</v>
      </c>
      <c r="Q116" s="71">
        <v>0</v>
      </c>
      <c r="R116" s="67">
        <v>255447.76</v>
      </c>
      <c r="S116" s="67">
        <v>0</v>
      </c>
      <c r="T116" s="67">
        <v>0</v>
      </c>
      <c r="U116" s="71">
        <v>47503</v>
      </c>
      <c r="V116" s="67">
        <v>0</v>
      </c>
      <c r="W116" s="67">
        <v>40003.230000000003</v>
      </c>
      <c r="X116" s="88">
        <v>7499.77</v>
      </c>
      <c r="Y116" s="71">
        <v>553532</v>
      </c>
      <c r="Z116" s="67">
        <v>0</v>
      </c>
      <c r="AA116" s="67">
        <v>117019.12</v>
      </c>
      <c r="AB116" s="88">
        <v>436512.88</v>
      </c>
      <c r="AC116" s="71">
        <v>75779</v>
      </c>
      <c r="AD116" s="67">
        <v>0</v>
      </c>
      <c r="AE116" s="67">
        <v>75779</v>
      </c>
      <c r="AF116" s="89">
        <v>0</v>
      </c>
    </row>
    <row r="117" spans="1:32" x14ac:dyDescent="0.25">
      <c r="A117" s="85" t="s">
        <v>418</v>
      </c>
      <c r="B117" s="66"/>
      <c r="C117" s="77"/>
      <c r="D117" s="77" t="s">
        <v>83</v>
      </c>
      <c r="E117" s="77"/>
      <c r="F117" s="66"/>
      <c r="G117" s="67">
        <v>1672846.84</v>
      </c>
      <c r="H117" s="67">
        <v>1633584.5</v>
      </c>
      <c r="I117" s="71">
        <v>39262.339999999997</v>
      </c>
      <c r="J117" s="67">
        <v>0</v>
      </c>
      <c r="K117" s="67">
        <v>0</v>
      </c>
      <c r="L117" s="67">
        <v>0</v>
      </c>
      <c r="M117" s="71">
        <v>0</v>
      </c>
      <c r="N117" s="67">
        <v>0</v>
      </c>
      <c r="O117" s="67">
        <v>0</v>
      </c>
      <c r="P117" s="67">
        <v>0</v>
      </c>
      <c r="Q117" s="71">
        <v>0</v>
      </c>
      <c r="R117" s="67">
        <v>22266.27</v>
      </c>
      <c r="S117" s="67">
        <v>0</v>
      </c>
      <c r="T117" s="67">
        <v>0</v>
      </c>
      <c r="U117" s="71">
        <v>9971</v>
      </c>
      <c r="V117" s="67">
        <v>0</v>
      </c>
      <c r="W117" s="67">
        <v>9909</v>
      </c>
      <c r="X117" s="88">
        <v>0</v>
      </c>
      <c r="Y117" s="71">
        <v>0</v>
      </c>
      <c r="Z117" s="67">
        <v>0</v>
      </c>
      <c r="AA117" s="67">
        <v>0</v>
      </c>
      <c r="AB117" s="88">
        <v>0</v>
      </c>
      <c r="AC117" s="71">
        <v>12357</v>
      </c>
      <c r="AD117" s="67">
        <v>0</v>
      </c>
      <c r="AE117" s="67">
        <v>12357</v>
      </c>
      <c r="AF117" s="89">
        <v>0</v>
      </c>
    </row>
    <row r="118" spans="1:32" x14ac:dyDescent="0.25">
      <c r="A118" s="85" t="s">
        <v>419</v>
      </c>
      <c r="B118" s="66"/>
      <c r="C118" s="77"/>
      <c r="D118" s="77" t="s">
        <v>84</v>
      </c>
      <c r="E118" s="77"/>
      <c r="F118" s="66"/>
      <c r="G118" s="67">
        <v>15189168.810000001</v>
      </c>
      <c r="H118" s="67">
        <v>13644740.02</v>
      </c>
      <c r="I118" s="71">
        <v>1544428.79</v>
      </c>
      <c r="J118" s="67">
        <v>0</v>
      </c>
      <c r="K118" s="67">
        <v>0</v>
      </c>
      <c r="L118" s="67">
        <v>0</v>
      </c>
      <c r="M118" s="71">
        <v>697633.87</v>
      </c>
      <c r="N118" s="67">
        <v>0</v>
      </c>
      <c r="O118" s="67">
        <v>0</v>
      </c>
      <c r="P118" s="67">
        <v>0</v>
      </c>
      <c r="Q118" s="71">
        <v>0</v>
      </c>
      <c r="R118" s="67">
        <v>0</v>
      </c>
      <c r="S118" s="67">
        <v>0</v>
      </c>
      <c r="T118" s="67">
        <v>0</v>
      </c>
      <c r="U118" s="71">
        <v>37468</v>
      </c>
      <c r="V118" s="67">
        <v>0</v>
      </c>
      <c r="W118" s="67">
        <v>37468</v>
      </c>
      <c r="X118" s="88">
        <v>0</v>
      </c>
      <c r="Y118" s="71">
        <v>0</v>
      </c>
      <c r="Z118" s="67">
        <v>0</v>
      </c>
      <c r="AA118" s="67">
        <v>0</v>
      </c>
      <c r="AB118" s="88">
        <v>0</v>
      </c>
      <c r="AC118" s="71">
        <v>0</v>
      </c>
      <c r="AD118" s="67">
        <v>0</v>
      </c>
      <c r="AE118" s="67">
        <v>0</v>
      </c>
      <c r="AF118" s="89">
        <v>0</v>
      </c>
    </row>
    <row r="119" spans="1:32" x14ac:dyDescent="0.25">
      <c r="A119" s="85" t="s">
        <v>420</v>
      </c>
      <c r="B119" s="66"/>
      <c r="C119" s="77"/>
      <c r="D119" s="77" t="s">
        <v>182</v>
      </c>
      <c r="E119" s="77"/>
      <c r="F119" s="66"/>
      <c r="G119" s="67">
        <v>3514422</v>
      </c>
      <c r="H119" s="67">
        <v>3514422</v>
      </c>
      <c r="I119" s="71">
        <v>0</v>
      </c>
      <c r="J119" s="67">
        <v>21309.360000000001</v>
      </c>
      <c r="K119" s="67">
        <v>0</v>
      </c>
      <c r="L119" s="67">
        <v>0</v>
      </c>
      <c r="M119" s="71">
        <v>0</v>
      </c>
      <c r="N119" s="67">
        <v>52258.92</v>
      </c>
      <c r="O119" s="67">
        <v>0</v>
      </c>
      <c r="P119" s="67">
        <v>0</v>
      </c>
      <c r="Q119" s="71">
        <v>137922.74</v>
      </c>
      <c r="R119" s="67">
        <v>0</v>
      </c>
      <c r="S119" s="67">
        <v>0</v>
      </c>
      <c r="T119" s="67">
        <v>0</v>
      </c>
      <c r="U119" s="71">
        <v>27980.57</v>
      </c>
      <c r="V119" s="67">
        <v>0</v>
      </c>
      <c r="W119" s="67">
        <v>21309.360000000001</v>
      </c>
      <c r="X119" s="88">
        <v>6671.64</v>
      </c>
      <c r="Y119" s="71">
        <v>11776</v>
      </c>
      <c r="Z119" s="67">
        <v>0</v>
      </c>
      <c r="AA119" s="67">
        <v>11776</v>
      </c>
      <c r="AB119" s="88">
        <v>0</v>
      </c>
      <c r="AC119" s="71">
        <v>63538</v>
      </c>
      <c r="AD119" s="67">
        <v>0</v>
      </c>
      <c r="AE119" s="67">
        <v>0</v>
      </c>
      <c r="AF119" s="89">
        <v>63538</v>
      </c>
    </row>
    <row r="120" spans="1:32" x14ac:dyDescent="0.25">
      <c r="A120" s="85" t="s">
        <v>421</v>
      </c>
      <c r="B120" s="66"/>
      <c r="C120" s="77"/>
      <c r="D120" s="77" t="s">
        <v>183</v>
      </c>
      <c r="E120" s="77"/>
      <c r="F120" s="66"/>
      <c r="G120" s="67">
        <v>775666.33</v>
      </c>
      <c r="H120" s="67">
        <v>747253.23</v>
      </c>
      <c r="I120" s="71">
        <v>28413.1</v>
      </c>
      <c r="J120" s="67">
        <v>0</v>
      </c>
      <c r="K120" s="67">
        <v>0</v>
      </c>
      <c r="L120" s="67">
        <v>0</v>
      </c>
      <c r="M120" s="71">
        <v>46423.81</v>
      </c>
      <c r="N120" s="67">
        <v>0</v>
      </c>
      <c r="O120" s="67">
        <v>0</v>
      </c>
      <c r="P120" s="67">
        <v>0</v>
      </c>
      <c r="Q120" s="71">
        <v>23894</v>
      </c>
      <c r="R120" s="67">
        <v>0</v>
      </c>
      <c r="S120" s="67">
        <v>0</v>
      </c>
      <c r="T120" s="67">
        <v>0</v>
      </c>
      <c r="U120" s="71">
        <v>32814</v>
      </c>
      <c r="V120" s="67">
        <v>0</v>
      </c>
      <c r="W120" s="67">
        <v>0</v>
      </c>
      <c r="X120" s="88">
        <v>32814</v>
      </c>
      <c r="Y120" s="71">
        <v>47394</v>
      </c>
      <c r="Z120" s="67">
        <v>0</v>
      </c>
      <c r="AA120" s="67">
        <v>0</v>
      </c>
      <c r="AB120" s="88">
        <v>47394</v>
      </c>
      <c r="AC120" s="71">
        <v>8258</v>
      </c>
      <c r="AD120" s="67">
        <v>0</v>
      </c>
      <c r="AE120" s="67">
        <v>0</v>
      </c>
      <c r="AF120" s="89">
        <v>8258</v>
      </c>
    </row>
    <row r="121" spans="1:32" x14ac:dyDescent="0.25">
      <c r="A121" s="85" t="s">
        <v>422</v>
      </c>
      <c r="B121" s="66"/>
      <c r="C121" s="77"/>
      <c r="D121" s="77" t="s">
        <v>186</v>
      </c>
      <c r="E121" s="77"/>
      <c r="F121" s="66"/>
      <c r="G121" s="67">
        <v>2563487.96</v>
      </c>
      <c r="H121" s="67">
        <v>2193699</v>
      </c>
      <c r="I121" s="71">
        <v>369788.96</v>
      </c>
      <c r="J121" s="67">
        <v>0</v>
      </c>
      <c r="K121" s="67">
        <v>0</v>
      </c>
      <c r="L121" s="67">
        <v>0</v>
      </c>
      <c r="M121" s="71">
        <v>0</v>
      </c>
      <c r="N121" s="67">
        <v>41113.870000000003</v>
      </c>
      <c r="O121" s="67">
        <v>0</v>
      </c>
      <c r="P121" s="67">
        <v>0</v>
      </c>
      <c r="Q121" s="71">
        <v>0</v>
      </c>
      <c r="R121" s="67">
        <v>9760</v>
      </c>
      <c r="S121" s="67">
        <v>0</v>
      </c>
      <c r="T121" s="67">
        <v>0</v>
      </c>
      <c r="U121" s="71">
        <v>119659</v>
      </c>
      <c r="V121" s="67">
        <v>0</v>
      </c>
      <c r="W121" s="67">
        <v>0</v>
      </c>
      <c r="X121" s="88">
        <v>119659</v>
      </c>
      <c r="Y121" s="71">
        <v>224423</v>
      </c>
      <c r="Z121" s="67">
        <v>0</v>
      </c>
      <c r="AA121" s="67">
        <v>41113.870000000003</v>
      </c>
      <c r="AB121" s="88">
        <v>183309</v>
      </c>
      <c r="AC121" s="71">
        <v>21298</v>
      </c>
      <c r="AD121" s="67">
        <v>0</v>
      </c>
      <c r="AE121" s="67">
        <v>9760</v>
      </c>
      <c r="AF121" s="89">
        <v>11538</v>
      </c>
    </row>
    <row r="122" spans="1:32" x14ac:dyDescent="0.25">
      <c r="A122" s="85" t="s">
        <v>423</v>
      </c>
      <c r="B122" s="66"/>
      <c r="C122" s="77"/>
      <c r="D122" s="77" t="s">
        <v>187</v>
      </c>
      <c r="E122" s="77"/>
      <c r="F122" s="66"/>
      <c r="G122" s="67">
        <v>1721170.69</v>
      </c>
      <c r="H122" s="67">
        <v>1712344</v>
      </c>
      <c r="I122" s="71">
        <v>8826.69</v>
      </c>
      <c r="J122" s="67">
        <v>0</v>
      </c>
      <c r="K122" s="67">
        <v>0</v>
      </c>
      <c r="L122" s="67">
        <v>0</v>
      </c>
      <c r="M122" s="71">
        <v>18907.87</v>
      </c>
      <c r="N122" s="67">
        <v>0</v>
      </c>
      <c r="O122" s="67">
        <v>0</v>
      </c>
      <c r="P122" s="67">
        <v>0</v>
      </c>
      <c r="Q122" s="71">
        <v>13978</v>
      </c>
      <c r="R122" s="67">
        <v>0</v>
      </c>
      <c r="S122" s="67">
        <v>0</v>
      </c>
      <c r="T122" s="67">
        <v>0</v>
      </c>
      <c r="U122" s="71">
        <v>20715</v>
      </c>
      <c r="V122" s="67">
        <v>0</v>
      </c>
      <c r="W122" s="67">
        <v>0</v>
      </c>
      <c r="X122" s="88">
        <v>20715</v>
      </c>
      <c r="Y122" s="71">
        <v>88125</v>
      </c>
      <c r="Z122" s="67">
        <v>0</v>
      </c>
      <c r="AA122" s="67">
        <v>0</v>
      </c>
      <c r="AB122" s="88">
        <v>88125</v>
      </c>
      <c r="AC122" s="71">
        <v>0</v>
      </c>
      <c r="AD122" s="67">
        <v>0</v>
      </c>
      <c r="AE122" s="67">
        <v>0</v>
      </c>
      <c r="AF122" s="89">
        <v>0</v>
      </c>
    </row>
    <row r="123" spans="1:32" x14ac:dyDescent="0.25">
      <c r="A123" s="85" t="s">
        <v>424</v>
      </c>
      <c r="B123" s="66"/>
      <c r="C123" s="77"/>
      <c r="D123" s="77" t="s">
        <v>145</v>
      </c>
      <c r="E123" s="77"/>
      <c r="F123" s="66"/>
      <c r="G123" s="67">
        <v>665191</v>
      </c>
      <c r="H123" s="67">
        <v>665191</v>
      </c>
      <c r="I123" s="71">
        <v>0</v>
      </c>
      <c r="J123" s="67">
        <v>2756.32</v>
      </c>
      <c r="K123" s="67">
        <v>0</v>
      </c>
      <c r="L123" s="67">
        <v>0</v>
      </c>
      <c r="M123" s="71">
        <v>0</v>
      </c>
      <c r="N123" s="67">
        <v>4145.37</v>
      </c>
      <c r="O123" s="67">
        <v>0</v>
      </c>
      <c r="P123" s="67">
        <v>0</v>
      </c>
      <c r="Q123" s="71">
        <v>0</v>
      </c>
      <c r="R123" s="67">
        <v>77502.45</v>
      </c>
      <c r="S123" s="67">
        <v>0</v>
      </c>
      <c r="T123" s="67">
        <v>0</v>
      </c>
      <c r="U123" s="71">
        <v>55369</v>
      </c>
      <c r="V123" s="67">
        <v>0</v>
      </c>
      <c r="W123" s="67">
        <v>55368.14</v>
      </c>
      <c r="X123" s="88">
        <v>0.86</v>
      </c>
      <c r="Y123" s="71">
        <v>18405</v>
      </c>
      <c r="Z123" s="67">
        <v>0</v>
      </c>
      <c r="AA123" s="67">
        <v>18405</v>
      </c>
      <c r="AB123" s="88">
        <v>0</v>
      </c>
      <c r="AC123" s="71">
        <v>10631</v>
      </c>
      <c r="AD123" s="67">
        <v>0</v>
      </c>
      <c r="AE123" s="67">
        <v>10631</v>
      </c>
      <c r="AF123" s="89">
        <v>0</v>
      </c>
    </row>
    <row r="124" spans="1:32" x14ac:dyDescent="0.25">
      <c r="A124" s="85" t="s">
        <v>425</v>
      </c>
      <c r="B124" s="66"/>
      <c r="C124" s="77"/>
      <c r="D124" s="77" t="s">
        <v>146</v>
      </c>
      <c r="E124" s="77"/>
      <c r="F124" s="66"/>
      <c r="G124" s="67">
        <v>3116361.54</v>
      </c>
      <c r="H124" s="67">
        <v>3004174</v>
      </c>
      <c r="I124" s="71">
        <v>112187.54</v>
      </c>
      <c r="J124" s="67">
        <v>0</v>
      </c>
      <c r="K124" s="67">
        <v>0</v>
      </c>
      <c r="L124" s="67">
        <v>0</v>
      </c>
      <c r="M124" s="71">
        <v>97400.39</v>
      </c>
      <c r="N124" s="67">
        <v>0</v>
      </c>
      <c r="O124" s="67">
        <v>0</v>
      </c>
      <c r="P124" s="67">
        <v>0</v>
      </c>
      <c r="Q124" s="71">
        <v>33266</v>
      </c>
      <c r="R124" s="67">
        <v>0</v>
      </c>
      <c r="S124" s="67">
        <v>0</v>
      </c>
      <c r="T124" s="67">
        <v>0</v>
      </c>
      <c r="U124" s="71">
        <v>44087</v>
      </c>
      <c r="V124" s="67">
        <v>0</v>
      </c>
      <c r="W124" s="67">
        <v>0</v>
      </c>
      <c r="X124" s="88">
        <v>44087</v>
      </c>
      <c r="Y124" s="71">
        <v>50318</v>
      </c>
      <c r="Z124" s="67">
        <v>0</v>
      </c>
      <c r="AA124" s="67">
        <v>0</v>
      </c>
      <c r="AB124" s="88">
        <v>50318</v>
      </c>
      <c r="AC124" s="71">
        <v>43264</v>
      </c>
      <c r="AD124" s="67">
        <v>0</v>
      </c>
      <c r="AE124" s="67">
        <v>0</v>
      </c>
      <c r="AF124" s="89">
        <v>43264</v>
      </c>
    </row>
    <row r="125" spans="1:32" x14ac:dyDescent="0.25">
      <c r="A125" s="85" t="s">
        <v>426</v>
      </c>
      <c r="B125" s="66"/>
      <c r="C125" s="77"/>
      <c r="D125" s="77" t="s">
        <v>147</v>
      </c>
      <c r="E125" s="77"/>
      <c r="F125" s="66"/>
      <c r="G125" s="67">
        <v>2306453.17</v>
      </c>
      <c r="H125" s="67">
        <v>2292160.13</v>
      </c>
      <c r="I125" s="71">
        <v>14293.04</v>
      </c>
      <c r="J125" s="67">
        <v>0</v>
      </c>
      <c r="K125" s="67">
        <v>0</v>
      </c>
      <c r="L125" s="67">
        <v>0</v>
      </c>
      <c r="M125" s="71">
        <v>0</v>
      </c>
      <c r="N125" s="67">
        <v>0</v>
      </c>
      <c r="O125" s="67">
        <v>0</v>
      </c>
      <c r="P125" s="67">
        <v>0</v>
      </c>
      <c r="Q125" s="71">
        <v>0</v>
      </c>
      <c r="R125" s="67">
        <v>4000</v>
      </c>
      <c r="S125" s="67">
        <v>0</v>
      </c>
      <c r="T125" s="67">
        <v>0</v>
      </c>
      <c r="U125" s="71">
        <v>0</v>
      </c>
      <c r="V125" s="67">
        <v>36000</v>
      </c>
      <c r="W125" s="67">
        <v>0</v>
      </c>
      <c r="X125" s="88">
        <v>0</v>
      </c>
      <c r="Y125" s="71">
        <v>40000</v>
      </c>
      <c r="Z125" s="67">
        <v>0</v>
      </c>
      <c r="AA125" s="67">
        <v>40000</v>
      </c>
      <c r="AB125" s="88">
        <v>0</v>
      </c>
      <c r="AC125" s="71">
        <v>0</v>
      </c>
      <c r="AD125" s="67">
        <v>0</v>
      </c>
      <c r="AE125" s="67">
        <v>0</v>
      </c>
      <c r="AF125" s="89">
        <v>0</v>
      </c>
    </row>
    <row r="126" spans="1:32" x14ac:dyDescent="0.25">
      <c r="A126" s="85" t="s">
        <v>427</v>
      </c>
      <c r="B126" s="66"/>
      <c r="C126" s="77"/>
      <c r="D126" s="77" t="s">
        <v>148</v>
      </c>
      <c r="E126" s="77"/>
      <c r="F126" s="66"/>
      <c r="G126" s="67">
        <v>697579.49</v>
      </c>
      <c r="H126" s="67">
        <v>665583</v>
      </c>
      <c r="I126" s="71">
        <v>31996.49</v>
      </c>
      <c r="J126" s="67">
        <v>0</v>
      </c>
      <c r="K126" s="67">
        <v>0</v>
      </c>
      <c r="L126" s="67">
        <v>0</v>
      </c>
      <c r="M126" s="71">
        <v>11912.79</v>
      </c>
      <c r="N126" s="67">
        <v>0</v>
      </c>
      <c r="O126" s="67">
        <v>0</v>
      </c>
      <c r="P126" s="67">
        <v>0</v>
      </c>
      <c r="Q126" s="71">
        <v>117</v>
      </c>
      <c r="R126" s="67">
        <v>0</v>
      </c>
      <c r="S126" s="67">
        <v>0</v>
      </c>
      <c r="T126" s="67">
        <v>0</v>
      </c>
      <c r="U126" s="71">
        <v>7876</v>
      </c>
      <c r="V126" s="67">
        <v>0</v>
      </c>
      <c r="W126" s="67">
        <v>0</v>
      </c>
      <c r="X126" s="88">
        <v>7876</v>
      </c>
      <c r="Y126" s="71">
        <v>2346</v>
      </c>
      <c r="Z126" s="67">
        <v>0</v>
      </c>
      <c r="AA126" s="67">
        <v>0</v>
      </c>
      <c r="AB126" s="88">
        <v>2346</v>
      </c>
      <c r="AC126" s="71">
        <v>37942</v>
      </c>
      <c r="AD126" s="67">
        <v>0</v>
      </c>
      <c r="AE126" s="67">
        <v>0</v>
      </c>
      <c r="AF126" s="89">
        <v>37942</v>
      </c>
    </row>
    <row r="127" spans="1:32" x14ac:dyDescent="0.25">
      <c r="A127" s="85" t="s">
        <v>466</v>
      </c>
      <c r="B127" s="66"/>
      <c r="C127" s="77"/>
      <c r="D127" s="77" t="s">
        <v>194</v>
      </c>
      <c r="E127" s="77"/>
      <c r="F127" s="66"/>
      <c r="G127" s="67">
        <v>1736357</v>
      </c>
      <c r="H127" s="67">
        <v>1736357</v>
      </c>
      <c r="I127" s="71">
        <v>0</v>
      </c>
      <c r="J127" s="67">
        <v>119400.5</v>
      </c>
      <c r="K127" s="67">
        <v>0</v>
      </c>
      <c r="L127" s="67">
        <v>0</v>
      </c>
      <c r="M127" s="71">
        <v>0</v>
      </c>
      <c r="N127" s="67">
        <v>9631.65</v>
      </c>
      <c r="O127" s="67">
        <v>0</v>
      </c>
      <c r="P127" s="67">
        <v>0</v>
      </c>
      <c r="Q127" s="71">
        <v>251182</v>
      </c>
      <c r="R127" s="67">
        <v>0</v>
      </c>
      <c r="S127" s="67">
        <v>19596.5</v>
      </c>
      <c r="T127" s="67">
        <v>0</v>
      </c>
      <c r="U127" s="71">
        <v>104206</v>
      </c>
      <c r="V127" s="67">
        <v>0</v>
      </c>
      <c r="W127" s="67">
        <v>104206</v>
      </c>
      <c r="X127" s="88">
        <v>0</v>
      </c>
      <c r="Y127" s="71">
        <v>5230</v>
      </c>
      <c r="Z127" s="67">
        <v>0</v>
      </c>
      <c r="AA127" s="67">
        <v>5230</v>
      </c>
      <c r="AB127" s="88">
        <v>0</v>
      </c>
      <c r="AC127" s="71">
        <v>5191</v>
      </c>
      <c r="AD127" s="67">
        <v>0</v>
      </c>
      <c r="AE127" s="67">
        <v>0</v>
      </c>
      <c r="AF127" s="89">
        <v>5191</v>
      </c>
    </row>
    <row r="128" spans="1:32" x14ac:dyDescent="0.25">
      <c r="A128" s="85" t="s">
        <v>465</v>
      </c>
      <c r="B128" s="66"/>
      <c r="C128" s="77"/>
      <c r="D128" s="77" t="s">
        <v>198</v>
      </c>
      <c r="E128" s="77"/>
      <c r="F128" s="66"/>
      <c r="G128" s="67">
        <v>661411.51</v>
      </c>
      <c r="H128" s="67">
        <v>647714</v>
      </c>
      <c r="I128" s="71">
        <v>13697.51</v>
      </c>
      <c r="J128" s="67">
        <v>0</v>
      </c>
      <c r="K128" s="67">
        <v>0</v>
      </c>
      <c r="L128" s="67">
        <v>0</v>
      </c>
      <c r="M128" s="71">
        <v>3482.9</v>
      </c>
      <c r="N128" s="67">
        <v>0</v>
      </c>
      <c r="O128" s="67">
        <v>0</v>
      </c>
      <c r="P128" s="67">
        <v>0</v>
      </c>
      <c r="Q128" s="71">
        <v>68556</v>
      </c>
      <c r="R128" s="67">
        <v>0</v>
      </c>
      <c r="S128" s="67">
        <v>0</v>
      </c>
      <c r="T128" s="67">
        <v>0</v>
      </c>
      <c r="U128" s="71">
        <v>8771</v>
      </c>
      <c r="V128" s="67">
        <v>0</v>
      </c>
      <c r="W128" s="67">
        <v>0</v>
      </c>
      <c r="X128" s="88">
        <v>0</v>
      </c>
      <c r="Y128" s="71">
        <v>67790</v>
      </c>
      <c r="Z128" s="67">
        <v>0</v>
      </c>
      <c r="AA128" s="67">
        <v>0</v>
      </c>
      <c r="AB128" s="88">
        <v>67790</v>
      </c>
      <c r="AC128" s="71">
        <v>0</v>
      </c>
      <c r="AD128" s="67">
        <v>0</v>
      </c>
      <c r="AE128" s="67">
        <v>0</v>
      </c>
      <c r="AF128" s="89">
        <v>0</v>
      </c>
    </row>
    <row r="129" spans="1:32" x14ac:dyDescent="0.25">
      <c r="A129" s="85" t="s">
        <v>464</v>
      </c>
      <c r="B129" s="66"/>
      <c r="C129" s="77"/>
      <c r="D129" s="77" t="s">
        <v>199</v>
      </c>
      <c r="E129" s="77"/>
      <c r="F129" s="66"/>
      <c r="G129" s="67">
        <v>644841</v>
      </c>
      <c r="H129" s="67">
        <v>644841</v>
      </c>
      <c r="I129" s="71">
        <v>0</v>
      </c>
      <c r="J129" s="67">
        <v>1</v>
      </c>
      <c r="K129" s="67">
        <v>0</v>
      </c>
      <c r="L129" s="67">
        <v>0</v>
      </c>
      <c r="M129" s="71">
        <v>0</v>
      </c>
      <c r="N129" s="67">
        <v>9494.7999999999993</v>
      </c>
      <c r="O129" s="67">
        <v>0</v>
      </c>
      <c r="P129" s="67">
        <v>0</v>
      </c>
      <c r="Q129" s="71">
        <v>9494</v>
      </c>
      <c r="R129" s="67">
        <v>0</v>
      </c>
      <c r="S129" s="67">
        <v>9494</v>
      </c>
      <c r="T129" s="67">
        <v>0</v>
      </c>
      <c r="U129" s="71">
        <v>1</v>
      </c>
      <c r="V129" s="67">
        <v>1637</v>
      </c>
      <c r="W129" s="67">
        <v>1</v>
      </c>
      <c r="X129" s="88">
        <v>0</v>
      </c>
      <c r="Y129" s="71">
        <v>177</v>
      </c>
      <c r="Z129" s="67">
        <v>0</v>
      </c>
      <c r="AA129" s="67">
        <v>177</v>
      </c>
      <c r="AB129" s="88">
        <v>0</v>
      </c>
      <c r="AC129" s="71">
        <v>1459</v>
      </c>
      <c r="AD129" s="67">
        <v>0</v>
      </c>
      <c r="AE129" s="67">
        <v>1459</v>
      </c>
      <c r="AF129" s="89">
        <v>0</v>
      </c>
    </row>
    <row r="130" spans="1:32" x14ac:dyDescent="0.25">
      <c r="A130" s="85" t="s">
        <v>474</v>
      </c>
      <c r="B130" s="66"/>
      <c r="C130" s="77"/>
      <c r="D130" s="77" t="s">
        <v>200</v>
      </c>
      <c r="E130" s="77"/>
      <c r="F130" s="66"/>
      <c r="G130" s="67">
        <v>759887.16</v>
      </c>
      <c r="H130" s="67">
        <v>653800</v>
      </c>
      <c r="I130" s="71">
        <v>106087.16</v>
      </c>
      <c r="J130" s="67">
        <v>0</v>
      </c>
      <c r="K130" s="67">
        <v>0</v>
      </c>
      <c r="L130" s="67">
        <v>0</v>
      </c>
      <c r="M130" s="71">
        <v>0</v>
      </c>
      <c r="N130" s="67">
        <v>2749.8</v>
      </c>
      <c r="O130" s="67">
        <v>0</v>
      </c>
      <c r="P130" s="67">
        <v>0</v>
      </c>
      <c r="Q130" s="71">
        <v>2750</v>
      </c>
      <c r="R130" s="67">
        <v>0</v>
      </c>
      <c r="S130" s="67">
        <v>2749.8</v>
      </c>
      <c r="T130" s="67">
        <v>0</v>
      </c>
      <c r="U130" s="71">
        <v>6955</v>
      </c>
      <c r="V130" s="67">
        <v>0</v>
      </c>
      <c r="W130" s="67">
        <v>0</v>
      </c>
      <c r="X130" s="88">
        <v>6955</v>
      </c>
      <c r="Y130" s="71">
        <v>5350</v>
      </c>
      <c r="Z130" s="67">
        <v>0</v>
      </c>
      <c r="AA130" s="67">
        <v>0</v>
      </c>
      <c r="AB130" s="88">
        <v>5350</v>
      </c>
      <c r="AC130" s="71">
        <v>0</v>
      </c>
      <c r="AD130" s="67">
        <v>0</v>
      </c>
      <c r="AE130" s="67">
        <v>0</v>
      </c>
      <c r="AF130" s="89">
        <v>0</v>
      </c>
    </row>
    <row r="131" spans="1:32" x14ac:dyDescent="0.25">
      <c r="A131" s="85" t="s">
        <v>463</v>
      </c>
      <c r="B131" s="66"/>
      <c r="C131" s="77"/>
      <c r="D131" s="77" t="s">
        <v>201</v>
      </c>
      <c r="E131" s="77"/>
      <c r="F131" s="66"/>
      <c r="G131" s="67">
        <v>1348573.42</v>
      </c>
      <c r="H131" s="67">
        <v>1334543</v>
      </c>
      <c r="I131" s="71">
        <v>14030.42</v>
      </c>
      <c r="J131" s="67">
        <v>0</v>
      </c>
      <c r="K131" s="67">
        <v>0</v>
      </c>
      <c r="L131" s="67">
        <v>0</v>
      </c>
      <c r="M131" s="71">
        <v>104533.65</v>
      </c>
      <c r="N131" s="67">
        <v>0</v>
      </c>
      <c r="O131" s="67">
        <v>0</v>
      </c>
      <c r="P131" s="67">
        <v>0</v>
      </c>
      <c r="Q131" s="71">
        <v>409459</v>
      </c>
      <c r="R131" s="67">
        <v>0</v>
      </c>
      <c r="S131" s="67">
        <v>0</v>
      </c>
      <c r="T131" s="67">
        <v>0</v>
      </c>
      <c r="U131" s="71">
        <v>1871</v>
      </c>
      <c r="V131" s="67">
        <v>0</v>
      </c>
      <c r="W131" s="67">
        <v>0</v>
      </c>
      <c r="X131" s="88">
        <v>1871</v>
      </c>
      <c r="Y131" s="71">
        <v>3481</v>
      </c>
      <c r="Z131" s="67">
        <v>0</v>
      </c>
      <c r="AA131" s="67">
        <v>0</v>
      </c>
      <c r="AB131" s="88">
        <v>3481</v>
      </c>
      <c r="AC131" s="71">
        <v>0</v>
      </c>
      <c r="AD131" s="67">
        <v>28810</v>
      </c>
      <c r="AE131" s="67">
        <v>0</v>
      </c>
      <c r="AF131" s="89">
        <v>0</v>
      </c>
    </row>
    <row r="132" spans="1:32" x14ac:dyDescent="0.25">
      <c r="A132" s="85" t="s">
        <v>462</v>
      </c>
      <c r="B132" s="66"/>
      <c r="C132" s="77"/>
      <c r="D132" s="77" t="s">
        <v>202</v>
      </c>
      <c r="E132" s="77"/>
      <c r="F132" s="66"/>
      <c r="G132" s="67">
        <v>1349658.88</v>
      </c>
      <c r="H132" s="67">
        <v>1204534</v>
      </c>
      <c r="I132" s="71">
        <v>145124.88</v>
      </c>
      <c r="J132" s="67">
        <v>0</v>
      </c>
      <c r="K132" s="67">
        <v>0</v>
      </c>
      <c r="L132" s="67">
        <v>0</v>
      </c>
      <c r="M132" s="71">
        <v>70000.02</v>
      </c>
      <c r="N132" s="67">
        <v>0</v>
      </c>
      <c r="O132" s="67">
        <v>0</v>
      </c>
      <c r="P132" s="67">
        <v>0</v>
      </c>
      <c r="Q132" s="71">
        <v>203155</v>
      </c>
      <c r="R132" s="67">
        <v>0</v>
      </c>
      <c r="S132" s="67">
        <v>0</v>
      </c>
      <c r="T132" s="67">
        <v>0</v>
      </c>
      <c r="U132" s="71">
        <v>1</v>
      </c>
      <c r="V132" s="67">
        <v>0</v>
      </c>
      <c r="W132" s="67">
        <v>0</v>
      </c>
      <c r="X132" s="88">
        <v>1</v>
      </c>
      <c r="Y132" s="71">
        <v>0</v>
      </c>
      <c r="Z132" s="67">
        <v>0</v>
      </c>
      <c r="AA132" s="67">
        <v>0</v>
      </c>
      <c r="AB132" s="88">
        <v>0</v>
      </c>
      <c r="AC132" s="71">
        <v>240001</v>
      </c>
      <c r="AD132" s="67">
        <v>0</v>
      </c>
      <c r="AE132" s="67">
        <v>0</v>
      </c>
      <c r="AF132" s="89">
        <v>240001</v>
      </c>
    </row>
    <row r="133" spans="1:32" x14ac:dyDescent="0.25">
      <c r="A133" s="85" t="s">
        <v>469</v>
      </c>
      <c r="B133" s="66"/>
      <c r="C133" s="77"/>
      <c r="D133" s="77" t="s">
        <v>137</v>
      </c>
      <c r="E133" s="77"/>
      <c r="F133" s="66"/>
      <c r="G133" s="67">
        <v>271952</v>
      </c>
      <c r="H133" s="67">
        <v>271952</v>
      </c>
      <c r="I133" s="71">
        <v>0</v>
      </c>
      <c r="J133" s="67">
        <v>1343.96</v>
      </c>
      <c r="K133" s="67">
        <v>0</v>
      </c>
      <c r="L133" s="67">
        <v>0</v>
      </c>
      <c r="M133" s="71">
        <v>0</v>
      </c>
      <c r="N133" s="67">
        <v>4692.3100000000004</v>
      </c>
      <c r="O133" s="67">
        <v>0</v>
      </c>
      <c r="P133" s="67">
        <v>0</v>
      </c>
      <c r="Q133" s="71">
        <v>80153</v>
      </c>
      <c r="R133" s="67">
        <v>0</v>
      </c>
      <c r="S133" s="67">
        <v>0</v>
      </c>
      <c r="T133" s="67">
        <v>0</v>
      </c>
      <c r="U133" s="71">
        <v>100433</v>
      </c>
      <c r="V133" s="67">
        <v>0</v>
      </c>
      <c r="W133" s="67">
        <v>1344</v>
      </c>
      <c r="X133" s="88">
        <v>99089</v>
      </c>
      <c r="Y133" s="71">
        <v>26105</v>
      </c>
      <c r="Z133" s="67">
        <v>0</v>
      </c>
      <c r="AA133" s="67">
        <v>4692.3100000000004</v>
      </c>
      <c r="AB133" s="88">
        <v>21412.69</v>
      </c>
      <c r="AC133" s="71">
        <v>6042</v>
      </c>
      <c r="AD133" s="67">
        <v>0</v>
      </c>
      <c r="AE133" s="67">
        <v>0</v>
      </c>
      <c r="AF133" s="89">
        <v>6042</v>
      </c>
    </row>
    <row r="134" spans="1:32" x14ac:dyDescent="0.25">
      <c r="A134" s="85" t="s">
        <v>461</v>
      </c>
      <c r="B134" s="66"/>
      <c r="C134" s="77"/>
      <c r="D134" s="77" t="s">
        <v>98</v>
      </c>
      <c r="E134" s="77"/>
      <c r="F134" s="66"/>
      <c r="G134" s="67">
        <v>1523066.04</v>
      </c>
      <c r="H134" s="67">
        <v>1523066.04</v>
      </c>
      <c r="I134" s="71">
        <v>0</v>
      </c>
      <c r="J134" s="67">
        <v>0</v>
      </c>
      <c r="K134" s="67">
        <v>0</v>
      </c>
      <c r="L134" s="67">
        <v>0</v>
      </c>
      <c r="M134" s="71">
        <v>0</v>
      </c>
      <c r="N134" s="67">
        <v>0</v>
      </c>
      <c r="O134" s="67">
        <v>0</v>
      </c>
      <c r="P134" s="67">
        <v>0</v>
      </c>
      <c r="Q134" s="71">
        <v>0</v>
      </c>
      <c r="R134" s="67">
        <v>23440</v>
      </c>
      <c r="S134" s="67">
        <v>0</v>
      </c>
      <c r="T134" s="67">
        <v>0</v>
      </c>
      <c r="U134" s="71">
        <v>0</v>
      </c>
      <c r="V134" s="67">
        <v>15268</v>
      </c>
      <c r="W134" s="67">
        <v>0</v>
      </c>
      <c r="X134" s="88">
        <v>0</v>
      </c>
      <c r="Y134" s="71">
        <v>38707</v>
      </c>
      <c r="Z134" s="67">
        <v>0</v>
      </c>
      <c r="AA134" s="67">
        <v>38707</v>
      </c>
      <c r="AB134" s="88">
        <v>0</v>
      </c>
      <c r="AC134" s="71">
        <v>1</v>
      </c>
      <c r="AD134" s="67">
        <v>0</v>
      </c>
      <c r="AE134" s="67">
        <v>1</v>
      </c>
      <c r="AF134" s="89">
        <v>0</v>
      </c>
    </row>
    <row r="135" spans="1:32" x14ac:dyDescent="0.25">
      <c r="A135" s="85" t="s">
        <v>234</v>
      </c>
      <c r="B135" s="66"/>
      <c r="C135" s="77"/>
      <c r="D135" s="77" t="s">
        <v>152</v>
      </c>
      <c r="E135" s="77"/>
      <c r="F135" s="66"/>
      <c r="G135" s="67">
        <v>1819727.84</v>
      </c>
      <c r="H135" s="67">
        <v>1492571</v>
      </c>
      <c r="I135" s="71">
        <v>327156.84000000003</v>
      </c>
      <c r="J135" s="67">
        <v>0</v>
      </c>
      <c r="K135" s="67">
        <v>0</v>
      </c>
      <c r="L135" s="67">
        <v>0</v>
      </c>
      <c r="M135" s="71">
        <v>168982.9</v>
      </c>
      <c r="N135" s="67">
        <v>0</v>
      </c>
      <c r="O135" s="67">
        <v>0</v>
      </c>
      <c r="P135" s="67">
        <v>0</v>
      </c>
      <c r="Q135" s="71">
        <v>39196</v>
      </c>
      <c r="R135" s="67">
        <v>0</v>
      </c>
      <c r="S135" s="67">
        <v>0</v>
      </c>
      <c r="T135" s="67">
        <v>0</v>
      </c>
      <c r="U135" s="71">
        <v>405095</v>
      </c>
      <c r="V135" s="67">
        <v>0</v>
      </c>
      <c r="W135" s="67">
        <v>0</v>
      </c>
      <c r="X135" s="88">
        <v>405095</v>
      </c>
      <c r="Y135" s="71">
        <v>37610</v>
      </c>
      <c r="Z135" s="67">
        <v>0</v>
      </c>
      <c r="AA135" s="67">
        <v>0</v>
      </c>
      <c r="AB135" s="88">
        <v>37610</v>
      </c>
      <c r="AC135" s="71">
        <v>199737</v>
      </c>
      <c r="AD135" s="67">
        <v>0</v>
      </c>
      <c r="AE135" s="67">
        <v>0</v>
      </c>
      <c r="AF135" s="89">
        <v>199737</v>
      </c>
    </row>
    <row r="136" spans="1:32" x14ac:dyDescent="0.25">
      <c r="A136" s="85" t="s">
        <v>235</v>
      </c>
      <c r="B136" s="66"/>
      <c r="C136" s="77"/>
      <c r="D136" s="77" t="s">
        <v>153</v>
      </c>
      <c r="E136" s="77"/>
      <c r="F136" s="66"/>
      <c r="G136" s="67">
        <v>1564750.7</v>
      </c>
      <c r="H136" s="67">
        <v>1526699</v>
      </c>
      <c r="I136" s="71">
        <v>38051.699999999997</v>
      </c>
      <c r="J136" s="67">
        <v>0</v>
      </c>
      <c r="K136" s="67">
        <v>0</v>
      </c>
      <c r="L136" s="67">
        <v>0</v>
      </c>
      <c r="M136" s="71">
        <v>0</v>
      </c>
      <c r="N136" s="67">
        <v>51732.74</v>
      </c>
      <c r="O136" s="67">
        <v>0</v>
      </c>
      <c r="P136" s="67">
        <v>0</v>
      </c>
      <c r="Q136" s="71">
        <v>15612</v>
      </c>
      <c r="R136" s="67">
        <v>0</v>
      </c>
      <c r="S136" s="67">
        <v>15611.74</v>
      </c>
      <c r="T136" s="67">
        <v>0</v>
      </c>
      <c r="U136" s="71">
        <v>25612</v>
      </c>
      <c r="V136" s="67">
        <v>0</v>
      </c>
      <c r="W136" s="67">
        <v>25612</v>
      </c>
      <c r="X136" s="88">
        <v>0</v>
      </c>
      <c r="Y136" s="71">
        <v>10509</v>
      </c>
      <c r="Z136" s="67">
        <v>0</v>
      </c>
      <c r="AA136" s="67">
        <v>10509</v>
      </c>
      <c r="AB136" s="88">
        <v>0</v>
      </c>
      <c r="AC136" s="71">
        <v>12276</v>
      </c>
      <c r="AD136" s="67">
        <v>0</v>
      </c>
      <c r="AE136" s="67">
        <v>0</v>
      </c>
      <c r="AF136" s="89">
        <v>12276</v>
      </c>
    </row>
    <row r="137" spans="1:32" x14ac:dyDescent="0.25">
      <c r="A137" s="85" t="s">
        <v>236</v>
      </c>
      <c r="B137" s="66"/>
      <c r="C137" s="77"/>
      <c r="D137" s="77" t="s">
        <v>154</v>
      </c>
      <c r="E137" s="77"/>
      <c r="F137" s="66"/>
      <c r="G137" s="67">
        <v>344701.45</v>
      </c>
      <c r="H137" s="67">
        <v>340765</v>
      </c>
      <c r="I137" s="71">
        <v>3936.45</v>
      </c>
      <c r="J137" s="67">
        <v>0</v>
      </c>
      <c r="K137" s="67">
        <v>0</v>
      </c>
      <c r="L137" s="67">
        <v>0</v>
      </c>
      <c r="M137" s="71">
        <v>8560</v>
      </c>
      <c r="N137" s="67">
        <v>0</v>
      </c>
      <c r="O137" s="67">
        <v>0</v>
      </c>
      <c r="P137" s="67">
        <v>0</v>
      </c>
      <c r="Q137" s="71">
        <v>6433</v>
      </c>
      <c r="R137" s="67">
        <v>0</v>
      </c>
      <c r="S137" s="67">
        <v>0</v>
      </c>
      <c r="T137" s="67">
        <v>0</v>
      </c>
      <c r="U137" s="71">
        <v>46240.66</v>
      </c>
      <c r="V137" s="67">
        <v>0</v>
      </c>
      <c r="W137" s="67">
        <v>0</v>
      </c>
      <c r="X137" s="88">
        <v>46241</v>
      </c>
      <c r="Y137" s="71">
        <v>4807</v>
      </c>
      <c r="Z137" s="67">
        <v>0</v>
      </c>
      <c r="AA137" s="67">
        <v>0</v>
      </c>
      <c r="AB137" s="88">
        <v>4807</v>
      </c>
      <c r="AC137" s="71">
        <v>6355</v>
      </c>
      <c r="AD137" s="67">
        <v>0</v>
      </c>
      <c r="AE137" s="67">
        <v>0</v>
      </c>
      <c r="AF137" s="89">
        <v>6355</v>
      </c>
    </row>
    <row r="138" spans="1:32" x14ac:dyDescent="0.25">
      <c r="A138" s="85" t="s">
        <v>233</v>
      </c>
      <c r="B138" s="66"/>
      <c r="C138" s="77"/>
      <c r="D138" s="77" t="s">
        <v>150</v>
      </c>
      <c r="E138" s="77"/>
      <c r="F138" s="66"/>
      <c r="G138" s="67">
        <v>1375339.01</v>
      </c>
      <c r="H138" s="67">
        <v>1348600</v>
      </c>
      <c r="I138" s="71">
        <v>26739.01</v>
      </c>
      <c r="J138" s="67">
        <v>0</v>
      </c>
      <c r="K138" s="67">
        <v>0</v>
      </c>
      <c r="L138" s="67">
        <v>0</v>
      </c>
      <c r="M138" s="71">
        <v>24023.53</v>
      </c>
      <c r="N138" s="67">
        <v>0</v>
      </c>
      <c r="O138" s="67">
        <v>0</v>
      </c>
      <c r="P138" s="67">
        <v>0</v>
      </c>
      <c r="Q138" s="71">
        <v>22927</v>
      </c>
      <c r="R138" s="67">
        <v>0</v>
      </c>
      <c r="S138" s="67">
        <v>0</v>
      </c>
      <c r="T138" s="67">
        <v>0</v>
      </c>
      <c r="U138" s="71">
        <v>31113</v>
      </c>
      <c r="V138" s="67">
        <v>0</v>
      </c>
      <c r="W138" s="67">
        <v>0</v>
      </c>
      <c r="X138" s="88">
        <v>31113</v>
      </c>
      <c r="Y138" s="71">
        <v>4246</v>
      </c>
      <c r="Z138" s="67">
        <v>0</v>
      </c>
      <c r="AA138" s="67">
        <v>0</v>
      </c>
      <c r="AB138" s="88">
        <v>4246</v>
      </c>
      <c r="AC138" s="71">
        <v>34803</v>
      </c>
      <c r="AD138" s="67">
        <v>0</v>
      </c>
      <c r="AE138" s="67">
        <v>0</v>
      </c>
      <c r="AF138" s="89">
        <v>34803</v>
      </c>
    </row>
    <row r="139" spans="1:32" x14ac:dyDescent="0.25">
      <c r="A139" s="85" t="s">
        <v>460</v>
      </c>
      <c r="B139" s="66"/>
      <c r="C139" s="77"/>
      <c r="D139" s="77" t="s">
        <v>216</v>
      </c>
      <c r="E139" s="77"/>
      <c r="F139" s="66"/>
      <c r="G139" s="67">
        <v>235717.3</v>
      </c>
      <c r="H139" s="67">
        <v>231144.41</v>
      </c>
      <c r="I139" s="71">
        <v>4572.8900000000003</v>
      </c>
      <c r="J139" s="67">
        <v>0</v>
      </c>
      <c r="K139" s="67">
        <v>0</v>
      </c>
      <c r="L139" s="67">
        <v>0</v>
      </c>
      <c r="M139" s="71">
        <v>0</v>
      </c>
      <c r="N139" s="67">
        <v>1</v>
      </c>
      <c r="O139" s="67">
        <v>0</v>
      </c>
      <c r="P139" s="67">
        <v>0</v>
      </c>
      <c r="Q139" s="71">
        <v>0</v>
      </c>
      <c r="R139" s="67">
        <v>0</v>
      </c>
      <c r="S139" s="67">
        <v>0</v>
      </c>
      <c r="T139" s="67">
        <v>0</v>
      </c>
      <c r="U139" s="71">
        <v>1</v>
      </c>
      <c r="V139" s="67">
        <v>0</v>
      </c>
      <c r="W139" s="67">
        <v>1</v>
      </c>
      <c r="X139" s="88">
        <v>0</v>
      </c>
      <c r="Y139" s="71">
        <v>0</v>
      </c>
      <c r="Z139" s="67">
        <v>0</v>
      </c>
      <c r="AA139" s="67">
        <v>0</v>
      </c>
      <c r="AB139" s="88">
        <v>0</v>
      </c>
      <c r="AC139" s="71">
        <v>570</v>
      </c>
      <c r="AD139" s="67">
        <v>0</v>
      </c>
      <c r="AE139" s="67">
        <v>0</v>
      </c>
      <c r="AF139" s="89">
        <v>570</v>
      </c>
    </row>
    <row r="140" spans="1:32" x14ac:dyDescent="0.25">
      <c r="A140" s="85" t="s">
        <v>458</v>
      </c>
      <c r="B140" s="66"/>
      <c r="C140" s="77"/>
      <c r="D140" s="77" t="s">
        <v>217</v>
      </c>
      <c r="E140" s="77"/>
      <c r="F140" s="66"/>
      <c r="G140" s="67">
        <v>370970.88</v>
      </c>
      <c r="H140" s="67">
        <v>370970.29</v>
      </c>
      <c r="I140" s="71">
        <v>0.59</v>
      </c>
      <c r="J140" s="67">
        <v>0</v>
      </c>
      <c r="K140" s="67">
        <v>0</v>
      </c>
      <c r="L140" s="67">
        <v>0</v>
      </c>
      <c r="M140" s="71">
        <v>28286.080000000002</v>
      </c>
      <c r="N140" s="67">
        <v>0</v>
      </c>
      <c r="O140" s="67">
        <v>0</v>
      </c>
      <c r="P140" s="67">
        <v>0</v>
      </c>
      <c r="Q140" s="71">
        <v>26096</v>
      </c>
      <c r="R140" s="67">
        <v>0</v>
      </c>
      <c r="S140" s="67">
        <v>0</v>
      </c>
      <c r="T140" s="67">
        <v>0</v>
      </c>
      <c r="U140" s="71">
        <v>7151</v>
      </c>
      <c r="V140" s="67">
        <v>0</v>
      </c>
      <c r="W140" s="67">
        <v>0</v>
      </c>
      <c r="X140" s="88">
        <v>7151</v>
      </c>
      <c r="Y140" s="71">
        <v>1</v>
      </c>
      <c r="Z140" s="67">
        <v>0</v>
      </c>
      <c r="AA140" s="67">
        <v>0</v>
      </c>
      <c r="AB140" s="88">
        <v>1</v>
      </c>
      <c r="AC140" s="71">
        <v>0</v>
      </c>
      <c r="AD140" s="67">
        <v>0</v>
      </c>
      <c r="AE140" s="67">
        <v>0</v>
      </c>
      <c r="AF140" s="89">
        <v>0</v>
      </c>
    </row>
    <row r="141" spans="1:32" x14ac:dyDescent="0.25">
      <c r="A141" s="85" t="s">
        <v>459</v>
      </c>
      <c r="B141" s="66"/>
      <c r="C141" s="77"/>
      <c r="D141" s="77" t="s">
        <v>218</v>
      </c>
      <c r="E141" s="77"/>
      <c r="F141" s="66"/>
      <c r="G141" s="67">
        <v>343675.81</v>
      </c>
      <c r="H141" s="67">
        <v>343675.76</v>
      </c>
      <c r="I141" s="71">
        <v>0</v>
      </c>
      <c r="J141" s="67">
        <v>0</v>
      </c>
      <c r="K141" s="67">
        <v>0</v>
      </c>
      <c r="L141" s="67">
        <v>0</v>
      </c>
      <c r="M141" s="71">
        <v>8998.76</v>
      </c>
      <c r="N141" s="67">
        <v>0</v>
      </c>
      <c r="O141" s="67">
        <v>0</v>
      </c>
      <c r="P141" s="67">
        <v>0</v>
      </c>
      <c r="Q141" s="71">
        <v>0</v>
      </c>
      <c r="R141" s="67">
        <v>4820</v>
      </c>
      <c r="S141" s="67">
        <v>0</v>
      </c>
      <c r="T141" s="67">
        <v>0</v>
      </c>
      <c r="U141" s="71">
        <v>6561</v>
      </c>
      <c r="V141" s="67">
        <v>0</v>
      </c>
      <c r="W141" s="67">
        <v>4820</v>
      </c>
      <c r="X141" s="88">
        <v>1741</v>
      </c>
      <c r="Y141" s="71">
        <v>0</v>
      </c>
      <c r="Z141" s="67">
        <v>0</v>
      </c>
      <c r="AA141" s="67">
        <v>0</v>
      </c>
      <c r="AB141" s="88">
        <v>0</v>
      </c>
      <c r="AC141" s="71">
        <v>0</v>
      </c>
      <c r="AD141" s="67">
        <v>0</v>
      </c>
      <c r="AE141" s="67">
        <v>0</v>
      </c>
      <c r="AF141" s="89">
        <v>0</v>
      </c>
    </row>
    <row r="142" spans="1:32" s="97" customFormat="1" x14ac:dyDescent="0.25">
      <c r="A142" s="98" t="s">
        <v>457</v>
      </c>
      <c r="B142" s="99"/>
      <c r="C142" s="100"/>
      <c r="D142" s="100" t="s">
        <v>156</v>
      </c>
      <c r="E142" s="93"/>
      <c r="F142" s="92"/>
      <c r="G142" s="94"/>
      <c r="H142" s="94"/>
      <c r="I142" s="95"/>
      <c r="J142" s="94"/>
      <c r="K142" s="94">
        <v>0</v>
      </c>
      <c r="L142" s="94">
        <v>0</v>
      </c>
      <c r="M142" s="95">
        <v>17229.169999999998</v>
      </c>
      <c r="N142" s="94">
        <v>0</v>
      </c>
      <c r="O142" s="94">
        <v>0</v>
      </c>
      <c r="P142" s="94">
        <v>0</v>
      </c>
      <c r="Q142" s="95">
        <v>0</v>
      </c>
      <c r="R142" s="94">
        <v>78880</v>
      </c>
      <c r="S142" s="94">
        <v>0</v>
      </c>
      <c r="T142" s="94">
        <v>0</v>
      </c>
      <c r="U142" s="95">
        <v>0</v>
      </c>
      <c r="V142" s="94">
        <v>72702</v>
      </c>
      <c r="W142" s="94">
        <v>0</v>
      </c>
      <c r="X142" s="94">
        <v>0</v>
      </c>
      <c r="Y142" s="95">
        <v>78943</v>
      </c>
      <c r="Z142" s="94">
        <v>0</v>
      </c>
      <c r="AA142" s="94">
        <v>78880</v>
      </c>
      <c r="AB142" s="94">
        <v>63</v>
      </c>
      <c r="AC142" s="95">
        <v>0</v>
      </c>
      <c r="AD142" s="94">
        <v>0</v>
      </c>
      <c r="AE142" s="94">
        <v>0</v>
      </c>
      <c r="AF142" s="96">
        <v>0</v>
      </c>
    </row>
    <row r="143" spans="1:32" x14ac:dyDescent="0.25">
      <c r="A143" s="85" t="s">
        <v>456</v>
      </c>
      <c r="B143" s="66"/>
      <c r="C143" s="77"/>
      <c r="D143" s="77" t="s">
        <v>212</v>
      </c>
      <c r="E143" s="77"/>
      <c r="F143" s="66"/>
      <c r="G143" s="67">
        <v>2830518.46</v>
      </c>
      <c r="H143" s="67">
        <v>2830518.46</v>
      </c>
      <c r="I143" s="71">
        <v>0</v>
      </c>
      <c r="J143" s="67">
        <v>0</v>
      </c>
      <c r="K143" s="67">
        <v>0</v>
      </c>
      <c r="L143" s="67">
        <v>0</v>
      </c>
      <c r="M143" s="71">
        <v>0</v>
      </c>
      <c r="N143" s="67">
        <v>1</v>
      </c>
      <c r="O143" s="67">
        <v>0</v>
      </c>
      <c r="P143" s="67">
        <v>0</v>
      </c>
      <c r="Q143" s="71">
        <v>0</v>
      </c>
      <c r="R143" s="67">
        <v>0</v>
      </c>
      <c r="S143" s="67">
        <v>0</v>
      </c>
      <c r="T143" s="67">
        <v>0</v>
      </c>
      <c r="U143" s="71">
        <v>1</v>
      </c>
      <c r="V143" s="67">
        <v>0</v>
      </c>
      <c r="W143" s="67">
        <v>1</v>
      </c>
      <c r="X143" s="88">
        <v>0</v>
      </c>
      <c r="Y143" s="71">
        <v>0</v>
      </c>
      <c r="Z143" s="67">
        <v>0</v>
      </c>
      <c r="AA143" s="67">
        <v>0</v>
      </c>
      <c r="AB143" s="88">
        <v>0</v>
      </c>
      <c r="AC143" s="71">
        <v>0</v>
      </c>
      <c r="AD143" s="67">
        <v>0</v>
      </c>
      <c r="AE143" s="67">
        <v>0</v>
      </c>
      <c r="AF143" s="89">
        <v>0</v>
      </c>
    </row>
    <row r="144" spans="1:32" x14ac:dyDescent="0.25">
      <c r="A144" s="85" t="s">
        <v>455</v>
      </c>
      <c r="B144" s="66"/>
      <c r="C144" s="77"/>
      <c r="D144" s="77" t="s">
        <v>85</v>
      </c>
      <c r="E144" s="77"/>
      <c r="F144" s="66"/>
      <c r="G144" s="67">
        <v>701249.64</v>
      </c>
      <c r="H144" s="67">
        <v>695131</v>
      </c>
      <c r="I144" s="71">
        <v>6118.64</v>
      </c>
      <c r="J144" s="67">
        <v>0</v>
      </c>
      <c r="K144" s="67">
        <v>0</v>
      </c>
      <c r="L144" s="67">
        <v>0</v>
      </c>
      <c r="M144" s="71">
        <v>10673.97</v>
      </c>
      <c r="N144" s="67">
        <v>0</v>
      </c>
      <c r="O144" s="67">
        <v>0</v>
      </c>
      <c r="P144" s="67">
        <v>0</v>
      </c>
      <c r="Q144" s="71">
        <v>6995</v>
      </c>
      <c r="R144" s="67">
        <v>0</v>
      </c>
      <c r="S144" s="67">
        <v>0</v>
      </c>
      <c r="T144" s="67">
        <v>0</v>
      </c>
      <c r="U144" s="71">
        <v>20049</v>
      </c>
      <c r="V144" s="67">
        <v>0</v>
      </c>
      <c r="W144" s="67">
        <v>0</v>
      </c>
      <c r="X144" s="88">
        <v>20049</v>
      </c>
      <c r="Y144" s="71">
        <v>9498</v>
      </c>
      <c r="Z144" s="67">
        <v>0</v>
      </c>
      <c r="AA144" s="67">
        <v>0</v>
      </c>
      <c r="AB144" s="88">
        <v>9498</v>
      </c>
      <c r="AC144" s="71">
        <v>9639</v>
      </c>
      <c r="AD144" s="67">
        <v>0</v>
      </c>
      <c r="AE144" s="67">
        <v>0</v>
      </c>
      <c r="AF144" s="89">
        <v>9639</v>
      </c>
    </row>
    <row r="145" spans="1:32" x14ac:dyDescent="0.25">
      <c r="A145" s="85" t="s">
        <v>454</v>
      </c>
      <c r="B145" s="66"/>
      <c r="C145" s="77"/>
      <c r="D145" s="77" t="s">
        <v>151</v>
      </c>
      <c r="E145" s="77"/>
      <c r="F145" s="66"/>
      <c r="G145" s="67">
        <v>965470</v>
      </c>
      <c r="H145" s="67">
        <v>965470</v>
      </c>
      <c r="I145" s="71">
        <v>0</v>
      </c>
      <c r="J145" s="67">
        <v>6555.84</v>
      </c>
      <c r="K145" s="67">
        <v>0</v>
      </c>
      <c r="L145" s="67">
        <v>0</v>
      </c>
      <c r="M145" s="71">
        <v>0</v>
      </c>
      <c r="N145" s="67">
        <v>0</v>
      </c>
      <c r="O145" s="67">
        <v>0</v>
      </c>
      <c r="P145" s="67">
        <v>0</v>
      </c>
      <c r="Q145" s="71">
        <v>10280</v>
      </c>
      <c r="R145" s="67">
        <v>0</v>
      </c>
      <c r="S145" s="67">
        <v>0</v>
      </c>
      <c r="T145" s="67">
        <v>0</v>
      </c>
      <c r="U145" s="71">
        <v>217447</v>
      </c>
      <c r="V145" s="67">
        <v>0</v>
      </c>
      <c r="W145" s="67">
        <v>6555.84</v>
      </c>
      <c r="X145" s="88">
        <v>210891.16</v>
      </c>
      <c r="Y145" s="71">
        <v>15181</v>
      </c>
      <c r="Z145" s="67">
        <v>0</v>
      </c>
      <c r="AA145" s="67">
        <v>0</v>
      </c>
      <c r="AB145" s="88">
        <v>15181</v>
      </c>
      <c r="AC145" s="71">
        <v>131699</v>
      </c>
      <c r="AD145" s="67">
        <v>0</v>
      </c>
      <c r="AE145" s="67">
        <v>0</v>
      </c>
      <c r="AF145" s="89">
        <v>131699</v>
      </c>
    </row>
    <row r="146" spans="1:32" x14ac:dyDescent="0.25">
      <c r="A146" s="85" t="s">
        <v>453</v>
      </c>
      <c r="B146" s="66"/>
      <c r="C146" s="77"/>
      <c r="D146" s="77" t="s">
        <v>155</v>
      </c>
      <c r="E146" s="77"/>
      <c r="F146" s="66"/>
      <c r="G146" s="67">
        <v>1311036.92</v>
      </c>
      <c r="H146" s="67">
        <v>1221797</v>
      </c>
      <c r="I146" s="71">
        <v>89239.92</v>
      </c>
      <c r="J146" s="67">
        <v>0</v>
      </c>
      <c r="K146" s="67">
        <v>0</v>
      </c>
      <c r="L146" s="67">
        <v>0</v>
      </c>
      <c r="M146" s="71">
        <v>0</v>
      </c>
      <c r="N146" s="67">
        <v>16049.27</v>
      </c>
      <c r="O146" s="67">
        <v>0</v>
      </c>
      <c r="P146" s="67">
        <v>0</v>
      </c>
      <c r="Q146" s="71">
        <v>105720</v>
      </c>
      <c r="R146" s="67">
        <v>0</v>
      </c>
      <c r="S146" s="67">
        <v>0</v>
      </c>
      <c r="T146" s="67">
        <v>0</v>
      </c>
      <c r="U146" s="71">
        <v>32735</v>
      </c>
      <c r="V146" s="67">
        <v>0</v>
      </c>
      <c r="W146" s="67">
        <v>0</v>
      </c>
      <c r="X146" s="88">
        <v>32735</v>
      </c>
      <c r="Y146" s="71">
        <v>33377</v>
      </c>
      <c r="Z146" s="67">
        <v>0</v>
      </c>
      <c r="AA146" s="67">
        <v>16049.27</v>
      </c>
      <c r="AB146" s="88">
        <v>17327.73</v>
      </c>
      <c r="AC146" s="71">
        <v>18505</v>
      </c>
      <c r="AD146" s="67">
        <v>0</v>
      </c>
      <c r="AE146" s="67">
        <v>0</v>
      </c>
      <c r="AF146" s="89">
        <v>18505</v>
      </c>
    </row>
    <row r="147" spans="1:32" x14ac:dyDescent="0.25">
      <c r="A147" s="85" t="s">
        <v>452</v>
      </c>
      <c r="B147" s="66"/>
      <c r="C147" s="77"/>
      <c r="D147" s="77" t="s">
        <v>158</v>
      </c>
      <c r="E147" s="77"/>
      <c r="F147" s="66"/>
      <c r="G147" s="67">
        <v>801978.62</v>
      </c>
      <c r="H147" s="67">
        <v>767800</v>
      </c>
      <c r="I147" s="71">
        <v>34178.620000000003</v>
      </c>
      <c r="J147" s="67">
        <v>0</v>
      </c>
      <c r="K147" s="67">
        <v>0</v>
      </c>
      <c r="L147" s="67">
        <v>0</v>
      </c>
      <c r="M147" s="71">
        <v>0</v>
      </c>
      <c r="N147" s="67">
        <v>15520.03</v>
      </c>
      <c r="O147" s="67">
        <v>0</v>
      </c>
      <c r="P147" s="67">
        <v>0</v>
      </c>
      <c r="Q147" s="71">
        <v>53</v>
      </c>
      <c r="R147" s="67">
        <v>0</v>
      </c>
      <c r="S147" s="67">
        <v>53</v>
      </c>
      <c r="T147" s="67">
        <v>0</v>
      </c>
      <c r="U147" s="71">
        <v>5868</v>
      </c>
      <c r="V147" s="67">
        <v>0</v>
      </c>
      <c r="W147" s="67">
        <v>5868</v>
      </c>
      <c r="X147" s="88">
        <v>0</v>
      </c>
      <c r="Y147" s="71">
        <v>9599</v>
      </c>
      <c r="Z147" s="67">
        <v>0</v>
      </c>
      <c r="AA147" s="67">
        <v>9599</v>
      </c>
      <c r="AB147" s="88">
        <v>0</v>
      </c>
      <c r="AC147" s="71">
        <v>9920</v>
      </c>
      <c r="AD147" s="67">
        <v>0</v>
      </c>
      <c r="AE147" s="67">
        <v>0</v>
      </c>
      <c r="AF147" s="89">
        <v>9920</v>
      </c>
    </row>
    <row r="148" spans="1:32" x14ac:dyDescent="0.25">
      <c r="A148" s="85" t="s">
        <v>451</v>
      </c>
      <c r="B148" s="66"/>
      <c r="C148" s="77"/>
      <c r="D148" s="77" t="s">
        <v>188</v>
      </c>
      <c r="E148" s="77"/>
      <c r="F148" s="66"/>
      <c r="G148" s="67">
        <v>1549858.95</v>
      </c>
      <c r="H148" s="67">
        <v>1457089</v>
      </c>
      <c r="I148" s="71">
        <v>92769.95</v>
      </c>
      <c r="J148" s="67">
        <v>0</v>
      </c>
      <c r="K148" s="67">
        <v>0</v>
      </c>
      <c r="L148" s="67">
        <v>0</v>
      </c>
      <c r="M148" s="71">
        <v>658.45</v>
      </c>
      <c r="N148" s="67">
        <v>0</v>
      </c>
      <c r="O148" s="67">
        <v>0</v>
      </c>
      <c r="P148" s="67">
        <v>0</v>
      </c>
      <c r="Q148" s="71">
        <v>9390</v>
      </c>
      <c r="R148" s="67">
        <v>0</v>
      </c>
      <c r="S148" s="67">
        <v>0</v>
      </c>
      <c r="T148" s="67">
        <v>0</v>
      </c>
      <c r="U148" s="71">
        <v>9011</v>
      </c>
      <c r="V148" s="67">
        <v>0</v>
      </c>
      <c r="W148" s="67">
        <v>0</v>
      </c>
      <c r="X148" s="88">
        <v>9011</v>
      </c>
      <c r="Y148" s="71">
        <v>73927</v>
      </c>
      <c r="Z148" s="67">
        <v>0</v>
      </c>
      <c r="AA148" s="67">
        <v>0</v>
      </c>
      <c r="AB148" s="88">
        <v>0</v>
      </c>
      <c r="AC148" s="71">
        <v>39807</v>
      </c>
      <c r="AD148" s="67">
        <v>0</v>
      </c>
      <c r="AE148" s="67">
        <v>0</v>
      </c>
      <c r="AF148" s="89">
        <v>39807</v>
      </c>
    </row>
    <row r="149" spans="1:32" x14ac:dyDescent="0.25">
      <c r="A149" s="85" t="s">
        <v>450</v>
      </c>
      <c r="B149" s="66"/>
      <c r="C149" s="77"/>
      <c r="D149" s="77" t="s">
        <v>185</v>
      </c>
      <c r="E149" s="77"/>
      <c r="F149" s="66"/>
      <c r="G149" s="67">
        <v>1210647.8</v>
      </c>
      <c r="H149" s="67">
        <v>1202674</v>
      </c>
      <c r="I149" s="71">
        <v>7973.8</v>
      </c>
      <c r="J149" s="67">
        <v>0</v>
      </c>
      <c r="K149" s="67">
        <v>0</v>
      </c>
      <c r="L149" s="67">
        <v>0</v>
      </c>
      <c r="M149" s="71">
        <v>0</v>
      </c>
      <c r="N149" s="67">
        <v>89936.16</v>
      </c>
      <c r="O149" s="67">
        <v>0</v>
      </c>
      <c r="P149" s="67">
        <v>0</v>
      </c>
      <c r="Q149" s="71">
        <v>178254</v>
      </c>
      <c r="R149" s="67">
        <v>0</v>
      </c>
      <c r="S149" s="67">
        <v>87817.16</v>
      </c>
      <c r="T149" s="67">
        <v>0</v>
      </c>
      <c r="U149" s="71">
        <v>0</v>
      </c>
      <c r="V149" s="67">
        <v>0</v>
      </c>
      <c r="W149" s="67">
        <v>0</v>
      </c>
      <c r="X149" s="88">
        <v>0</v>
      </c>
      <c r="Y149" s="71">
        <v>2119</v>
      </c>
      <c r="Z149" s="67">
        <v>0</v>
      </c>
      <c r="AA149" s="67">
        <v>2119</v>
      </c>
      <c r="AB149" s="88">
        <v>0</v>
      </c>
      <c r="AC149" s="71">
        <v>0</v>
      </c>
      <c r="AD149" s="67">
        <v>0</v>
      </c>
      <c r="AE149" s="67">
        <v>0</v>
      </c>
      <c r="AF149" s="89">
        <v>0</v>
      </c>
    </row>
    <row r="150" spans="1:32" x14ac:dyDescent="0.25">
      <c r="A150" s="85" t="s">
        <v>449</v>
      </c>
      <c r="B150" s="66"/>
      <c r="C150" s="77"/>
      <c r="D150" s="77" t="s">
        <v>215</v>
      </c>
      <c r="E150" s="77"/>
      <c r="F150" s="66"/>
      <c r="G150" s="67">
        <v>6861742.3399999999</v>
      </c>
      <c r="H150" s="67">
        <v>6686590.1399999997</v>
      </c>
      <c r="I150" s="71">
        <v>175152.2</v>
      </c>
      <c r="J150" s="67">
        <v>0</v>
      </c>
      <c r="K150" s="67">
        <v>0</v>
      </c>
      <c r="L150" s="67">
        <v>0</v>
      </c>
      <c r="M150" s="71">
        <v>233464.03</v>
      </c>
      <c r="N150" s="67">
        <v>0</v>
      </c>
      <c r="O150" s="67">
        <v>0</v>
      </c>
      <c r="P150" s="67">
        <v>0</v>
      </c>
      <c r="Q150" s="71">
        <v>2531</v>
      </c>
      <c r="R150" s="67">
        <v>0</v>
      </c>
      <c r="S150" s="67">
        <v>0</v>
      </c>
      <c r="T150" s="67">
        <v>0</v>
      </c>
      <c r="U150" s="71">
        <v>0</v>
      </c>
      <c r="V150" s="67">
        <v>0</v>
      </c>
      <c r="W150" s="67">
        <v>0</v>
      </c>
      <c r="X150" s="88">
        <v>0</v>
      </c>
      <c r="Y150" s="71">
        <v>199271</v>
      </c>
      <c r="Z150" s="67">
        <v>0</v>
      </c>
      <c r="AA150" s="67">
        <v>0</v>
      </c>
      <c r="AB150" s="88">
        <v>199271</v>
      </c>
      <c r="AC150" s="71">
        <v>205873</v>
      </c>
      <c r="AD150" s="67">
        <v>0</v>
      </c>
      <c r="AE150" s="67">
        <v>0</v>
      </c>
      <c r="AF150" s="89">
        <v>205873</v>
      </c>
    </row>
    <row r="151" spans="1:32" x14ac:dyDescent="0.25">
      <c r="A151" s="85" t="s">
        <v>448</v>
      </c>
      <c r="B151" s="66"/>
      <c r="C151" s="77"/>
      <c r="D151" s="77" t="s">
        <v>207</v>
      </c>
      <c r="E151" s="77"/>
      <c r="F151" s="66"/>
      <c r="G151" s="67">
        <v>3941519.06</v>
      </c>
      <c r="H151" s="67">
        <v>3915122.69</v>
      </c>
      <c r="I151" s="71">
        <v>26396.37</v>
      </c>
      <c r="J151" s="67">
        <v>0</v>
      </c>
      <c r="K151" s="67">
        <v>0</v>
      </c>
      <c r="L151" s="67">
        <v>0</v>
      </c>
      <c r="M151" s="71">
        <v>70000</v>
      </c>
      <c r="N151" s="67">
        <v>0</v>
      </c>
      <c r="O151" s="67">
        <v>0</v>
      </c>
      <c r="P151" s="67">
        <v>0</v>
      </c>
      <c r="Q151" s="71">
        <v>0</v>
      </c>
      <c r="R151" s="67">
        <v>84881</v>
      </c>
      <c r="S151" s="67">
        <v>0</v>
      </c>
      <c r="T151" s="67">
        <v>0</v>
      </c>
      <c r="U151" s="71">
        <v>0</v>
      </c>
      <c r="V151" s="67">
        <v>315967</v>
      </c>
      <c r="W151" s="67">
        <v>0</v>
      </c>
      <c r="X151" s="88">
        <v>0</v>
      </c>
      <c r="Y151" s="71">
        <v>84881</v>
      </c>
      <c r="Z151" s="67">
        <v>0</v>
      </c>
      <c r="AA151" s="67">
        <v>84881</v>
      </c>
      <c r="AB151" s="88">
        <v>0</v>
      </c>
      <c r="AC151" s="71">
        <v>0</v>
      </c>
      <c r="AD151" s="67">
        <v>14354</v>
      </c>
      <c r="AE151" s="67">
        <v>0</v>
      </c>
      <c r="AF151" s="89">
        <v>0</v>
      </c>
    </row>
    <row r="152" spans="1:32" x14ac:dyDescent="0.25">
      <c r="A152" s="85" t="s">
        <v>447</v>
      </c>
      <c r="B152" s="66"/>
      <c r="C152" s="77"/>
      <c r="D152" s="77" t="s">
        <v>111</v>
      </c>
      <c r="E152" s="77"/>
      <c r="F152" s="66"/>
      <c r="G152" s="67">
        <v>603152.29</v>
      </c>
      <c r="H152" s="67">
        <v>578000</v>
      </c>
      <c r="I152" s="71">
        <v>25152.29</v>
      </c>
      <c r="J152" s="67">
        <v>0</v>
      </c>
      <c r="K152" s="67">
        <v>0</v>
      </c>
      <c r="L152" s="67">
        <v>0</v>
      </c>
      <c r="M152" s="71">
        <v>17163.11</v>
      </c>
      <c r="N152" s="67">
        <v>0</v>
      </c>
      <c r="O152" s="67">
        <v>0</v>
      </c>
      <c r="P152" s="67">
        <v>0</v>
      </c>
      <c r="Q152" s="71">
        <v>9885</v>
      </c>
      <c r="R152" s="67">
        <v>0</v>
      </c>
      <c r="S152" s="67">
        <v>0</v>
      </c>
      <c r="T152" s="67">
        <v>0</v>
      </c>
      <c r="U152" s="71">
        <v>8304</v>
      </c>
      <c r="V152" s="67">
        <v>0</v>
      </c>
      <c r="W152" s="67">
        <v>0</v>
      </c>
      <c r="X152" s="88">
        <v>8304</v>
      </c>
      <c r="Y152" s="71">
        <v>8356</v>
      </c>
      <c r="Z152" s="67">
        <v>0</v>
      </c>
      <c r="AA152" s="67">
        <v>0</v>
      </c>
      <c r="AB152" s="88">
        <v>8356</v>
      </c>
      <c r="AC152" s="71">
        <v>34371</v>
      </c>
      <c r="AD152" s="67">
        <v>0</v>
      </c>
      <c r="AE152" s="67">
        <v>0</v>
      </c>
      <c r="AF152" s="89">
        <v>34371</v>
      </c>
    </row>
    <row r="153" spans="1:32" x14ac:dyDescent="0.25">
      <c r="A153" s="85" t="s">
        <v>446</v>
      </c>
      <c r="B153" s="66"/>
      <c r="C153" s="77"/>
      <c r="D153" s="77" t="s">
        <v>112</v>
      </c>
      <c r="E153" s="77"/>
      <c r="F153" s="66"/>
      <c r="G153" s="67">
        <v>797194.13</v>
      </c>
      <c r="H153" s="67">
        <v>797194.13</v>
      </c>
      <c r="I153" s="71">
        <v>0</v>
      </c>
      <c r="J153" s="67">
        <v>12849</v>
      </c>
      <c r="K153" s="67">
        <v>0</v>
      </c>
      <c r="L153" s="67">
        <v>0</v>
      </c>
      <c r="M153" s="71">
        <v>0</v>
      </c>
      <c r="N153" s="67">
        <v>1830.47</v>
      </c>
      <c r="O153" s="67">
        <v>0</v>
      </c>
      <c r="P153" s="67">
        <v>0</v>
      </c>
      <c r="Q153" s="71">
        <v>0</v>
      </c>
      <c r="R153" s="67">
        <v>9071</v>
      </c>
      <c r="S153" s="67">
        <v>0</v>
      </c>
      <c r="T153" s="67">
        <v>0</v>
      </c>
      <c r="U153" s="71">
        <v>12849</v>
      </c>
      <c r="V153" s="67">
        <v>0</v>
      </c>
      <c r="W153" s="67">
        <v>12849</v>
      </c>
      <c r="X153" s="88">
        <v>0</v>
      </c>
      <c r="Y153" s="71">
        <v>15298</v>
      </c>
      <c r="Z153" s="67">
        <v>0</v>
      </c>
      <c r="AA153" s="67">
        <v>1830.47</v>
      </c>
      <c r="AB153" s="88">
        <v>13468</v>
      </c>
      <c r="AC153" s="71">
        <v>113362</v>
      </c>
      <c r="AD153" s="67">
        <v>9071</v>
      </c>
      <c r="AE153" s="67">
        <v>0</v>
      </c>
      <c r="AF153" s="89">
        <v>104291</v>
      </c>
    </row>
    <row r="154" spans="1:32" x14ac:dyDescent="0.25">
      <c r="A154" s="85" t="s">
        <v>467</v>
      </c>
      <c r="B154" s="66"/>
      <c r="C154" s="77"/>
      <c r="D154" s="77" t="s">
        <v>113</v>
      </c>
      <c r="E154" s="77"/>
      <c r="F154" s="66"/>
      <c r="G154" s="67">
        <v>642329.24</v>
      </c>
      <c r="H154" s="67">
        <v>636971</v>
      </c>
      <c r="I154" s="71">
        <v>5358.24</v>
      </c>
      <c r="J154" s="67">
        <v>0</v>
      </c>
      <c r="K154" s="67">
        <v>0</v>
      </c>
      <c r="L154" s="67">
        <v>0</v>
      </c>
      <c r="M154" s="71">
        <v>2974.07</v>
      </c>
      <c r="N154" s="67">
        <v>0</v>
      </c>
      <c r="O154" s="67">
        <v>0</v>
      </c>
      <c r="P154" s="67">
        <v>0</v>
      </c>
      <c r="Q154" s="71">
        <v>729</v>
      </c>
      <c r="R154" s="67">
        <v>0</v>
      </c>
      <c r="S154" s="67">
        <v>0</v>
      </c>
      <c r="T154" s="67">
        <v>0</v>
      </c>
      <c r="U154" s="71">
        <v>5759</v>
      </c>
      <c r="V154" s="67">
        <v>0</v>
      </c>
      <c r="W154" s="67">
        <v>0</v>
      </c>
      <c r="X154" s="88">
        <v>5759</v>
      </c>
      <c r="Y154" s="71">
        <v>1522</v>
      </c>
      <c r="Z154" s="67">
        <v>0</v>
      </c>
      <c r="AA154" s="67">
        <v>0</v>
      </c>
      <c r="AB154" s="88">
        <v>1522</v>
      </c>
      <c r="AC154" s="71">
        <v>1448</v>
      </c>
      <c r="AD154" s="67">
        <v>0</v>
      </c>
      <c r="AE154" s="67">
        <v>0</v>
      </c>
      <c r="AF154" s="89">
        <v>1448</v>
      </c>
    </row>
    <row r="155" spans="1:32" x14ac:dyDescent="0.25">
      <c r="A155" s="85" t="s">
        <v>445</v>
      </c>
      <c r="B155" s="66"/>
      <c r="C155" s="77"/>
      <c r="D155" s="77" t="s">
        <v>101</v>
      </c>
      <c r="E155" s="77"/>
      <c r="F155" s="66"/>
      <c r="G155" s="67">
        <v>111340.31</v>
      </c>
      <c r="H155" s="67">
        <v>111340.31</v>
      </c>
      <c r="I155" s="71">
        <v>0</v>
      </c>
      <c r="J155" s="67">
        <v>0</v>
      </c>
      <c r="K155" s="67">
        <v>0</v>
      </c>
      <c r="L155" s="67">
        <v>0</v>
      </c>
      <c r="M155" s="71">
        <v>0</v>
      </c>
      <c r="N155" s="67">
        <v>0</v>
      </c>
      <c r="O155" s="67">
        <v>0</v>
      </c>
      <c r="P155" s="67">
        <v>0</v>
      </c>
      <c r="Q155" s="71">
        <v>0</v>
      </c>
      <c r="R155" s="67">
        <v>840.7</v>
      </c>
      <c r="S155" s="67">
        <v>0</v>
      </c>
      <c r="T155" s="67">
        <v>0</v>
      </c>
      <c r="U155" s="71">
        <v>0</v>
      </c>
      <c r="V155" s="67">
        <v>0</v>
      </c>
      <c r="W155" s="67">
        <v>0</v>
      </c>
      <c r="X155" s="88">
        <v>0</v>
      </c>
      <c r="Y155" s="71">
        <v>841</v>
      </c>
      <c r="Z155" s="67">
        <v>0</v>
      </c>
      <c r="AA155" s="67">
        <v>841</v>
      </c>
      <c r="AB155" s="88">
        <v>0</v>
      </c>
      <c r="AC155" s="71">
        <v>0</v>
      </c>
      <c r="AD155" s="67">
        <v>0</v>
      </c>
      <c r="AE155" s="67">
        <v>0</v>
      </c>
      <c r="AF155" s="89">
        <v>0</v>
      </c>
    </row>
    <row r="156" spans="1:32" x14ac:dyDescent="0.25">
      <c r="A156" s="85" t="s">
        <v>444</v>
      </c>
      <c r="B156" s="66"/>
      <c r="C156" s="77"/>
      <c r="D156" s="77" t="s">
        <v>189</v>
      </c>
      <c r="E156" s="77"/>
      <c r="F156" s="66"/>
      <c r="G156" s="67">
        <v>1027420.58</v>
      </c>
      <c r="H156" s="67">
        <v>967000</v>
      </c>
      <c r="I156" s="71">
        <v>60420.58</v>
      </c>
      <c r="J156" s="67">
        <v>0</v>
      </c>
      <c r="K156" s="67">
        <v>0</v>
      </c>
      <c r="L156" s="67">
        <v>0</v>
      </c>
      <c r="M156" s="71">
        <v>47904.47</v>
      </c>
      <c r="N156" s="67">
        <v>0</v>
      </c>
      <c r="O156" s="67">
        <v>0</v>
      </c>
      <c r="P156" s="67">
        <v>0</v>
      </c>
      <c r="Q156" s="71">
        <v>0</v>
      </c>
      <c r="R156" s="67">
        <v>1740</v>
      </c>
      <c r="S156" s="67">
        <v>0</v>
      </c>
      <c r="T156" s="67">
        <v>0</v>
      </c>
      <c r="U156" s="71">
        <v>0</v>
      </c>
      <c r="V156" s="67">
        <v>9400</v>
      </c>
      <c r="W156" s="67">
        <v>0</v>
      </c>
      <c r="X156" s="88">
        <v>0</v>
      </c>
      <c r="Y156" s="71">
        <v>0</v>
      </c>
      <c r="Z156" s="67">
        <v>0</v>
      </c>
      <c r="AA156" s="67">
        <v>0</v>
      </c>
      <c r="AB156" s="88">
        <v>0</v>
      </c>
      <c r="AC156" s="71">
        <v>15849</v>
      </c>
      <c r="AD156" s="67">
        <v>0</v>
      </c>
      <c r="AE156" s="67">
        <v>3885</v>
      </c>
      <c r="AF156" s="89">
        <v>11964</v>
      </c>
    </row>
    <row r="157" spans="1:32" x14ac:dyDescent="0.25">
      <c r="A157" s="85" t="s">
        <v>443</v>
      </c>
      <c r="B157" s="66"/>
      <c r="C157" s="77"/>
      <c r="D157" s="77" t="s">
        <v>190</v>
      </c>
      <c r="E157" s="77"/>
      <c r="F157" s="66"/>
      <c r="G157" s="67">
        <v>2377569.34</v>
      </c>
      <c r="H157" s="67">
        <v>2365000</v>
      </c>
      <c r="I157" s="71">
        <v>12569.34</v>
      </c>
      <c r="J157" s="67">
        <v>0</v>
      </c>
      <c r="K157" s="67">
        <v>0</v>
      </c>
      <c r="L157" s="67">
        <v>0</v>
      </c>
      <c r="M157" s="71">
        <v>0</v>
      </c>
      <c r="N157" s="67">
        <v>3776</v>
      </c>
      <c r="O157" s="67">
        <v>0</v>
      </c>
      <c r="P157" s="67">
        <v>0</v>
      </c>
      <c r="Q157" s="71">
        <v>0</v>
      </c>
      <c r="R157" s="67">
        <v>55654</v>
      </c>
      <c r="S157" s="67">
        <v>0</v>
      </c>
      <c r="T157" s="67">
        <v>0</v>
      </c>
      <c r="U157" s="71">
        <v>59476</v>
      </c>
      <c r="V157" s="67">
        <v>0</v>
      </c>
      <c r="W157" s="67">
        <v>59429</v>
      </c>
      <c r="X157" s="88">
        <v>47</v>
      </c>
      <c r="Y157" s="71">
        <v>1</v>
      </c>
      <c r="Z157" s="67">
        <v>0</v>
      </c>
      <c r="AA157" s="67">
        <v>1</v>
      </c>
      <c r="AB157" s="88">
        <v>0</v>
      </c>
      <c r="AC157" s="71">
        <v>0</v>
      </c>
      <c r="AD157" s="67">
        <v>0</v>
      </c>
      <c r="AE157" s="67">
        <v>0</v>
      </c>
      <c r="AF157" s="89">
        <v>0</v>
      </c>
    </row>
    <row r="158" spans="1:32" x14ac:dyDescent="0.25">
      <c r="A158" s="85" t="s">
        <v>442</v>
      </c>
      <c r="B158" s="66"/>
      <c r="C158" s="77"/>
      <c r="D158" s="77" t="s">
        <v>191</v>
      </c>
      <c r="E158" s="77"/>
      <c r="F158" s="66"/>
      <c r="G158" s="67">
        <v>2698075.33</v>
      </c>
      <c r="H158" s="67">
        <v>2698000</v>
      </c>
      <c r="I158" s="71">
        <v>75.33</v>
      </c>
      <c r="J158" s="67">
        <v>0</v>
      </c>
      <c r="K158" s="67">
        <v>0</v>
      </c>
      <c r="L158" s="67">
        <v>0</v>
      </c>
      <c r="M158" s="71">
        <v>0</v>
      </c>
      <c r="N158" s="67">
        <v>9830.23</v>
      </c>
      <c r="O158" s="67">
        <v>0</v>
      </c>
      <c r="P158" s="67">
        <v>0</v>
      </c>
      <c r="Q158" s="71">
        <v>0</v>
      </c>
      <c r="R158" s="67">
        <v>26500</v>
      </c>
      <c r="S158" s="67">
        <v>0</v>
      </c>
      <c r="T158" s="67">
        <v>0</v>
      </c>
      <c r="U158" s="71">
        <v>36718</v>
      </c>
      <c r="V158" s="67">
        <v>0</v>
      </c>
      <c r="W158" s="67">
        <v>36330.229999999996</v>
      </c>
      <c r="X158" s="88">
        <v>388</v>
      </c>
      <c r="Y158" s="71">
        <v>0</v>
      </c>
      <c r="Z158" s="67">
        <v>0</v>
      </c>
      <c r="AA158" s="67">
        <v>0</v>
      </c>
      <c r="AB158" s="88">
        <v>0</v>
      </c>
      <c r="AC158" s="71">
        <v>0</v>
      </c>
      <c r="AD158" s="67">
        <v>0</v>
      </c>
      <c r="AE158" s="67">
        <v>0</v>
      </c>
      <c r="AF158" s="89">
        <v>0</v>
      </c>
    </row>
    <row r="159" spans="1:32" x14ac:dyDescent="0.25">
      <c r="A159" s="85" t="s">
        <v>441</v>
      </c>
      <c r="B159" s="66"/>
      <c r="C159" s="77"/>
      <c r="D159" s="77" t="s">
        <v>439</v>
      </c>
      <c r="E159" s="77"/>
      <c r="F159" s="66"/>
      <c r="G159" s="67">
        <v>9071303.5299999993</v>
      </c>
      <c r="H159" s="67">
        <v>9064158</v>
      </c>
      <c r="I159" s="71">
        <v>7145.53</v>
      </c>
      <c r="J159" s="67">
        <v>49039</v>
      </c>
      <c r="K159" s="67">
        <v>0</v>
      </c>
      <c r="L159" s="67">
        <v>0</v>
      </c>
      <c r="M159" s="71">
        <v>49039.26</v>
      </c>
      <c r="N159" s="67">
        <v>0</v>
      </c>
      <c r="O159" s="67">
        <v>49039</v>
      </c>
      <c r="P159" s="67">
        <v>0</v>
      </c>
      <c r="Q159" s="71">
        <v>0</v>
      </c>
      <c r="R159" s="67">
        <v>0</v>
      </c>
      <c r="S159" s="67">
        <v>0</v>
      </c>
      <c r="T159" s="67">
        <v>0</v>
      </c>
      <c r="U159" s="71">
        <v>0</v>
      </c>
      <c r="V159" s="67">
        <v>292386.23</v>
      </c>
      <c r="W159" s="67">
        <v>0</v>
      </c>
      <c r="X159" s="88">
        <v>0</v>
      </c>
      <c r="Y159" s="71">
        <v>220583</v>
      </c>
      <c r="Z159" s="67">
        <v>0</v>
      </c>
      <c r="AA159" s="67">
        <v>216370</v>
      </c>
      <c r="AB159" s="88">
        <v>4213</v>
      </c>
      <c r="AC159" s="71">
        <v>0</v>
      </c>
      <c r="AD159" s="67">
        <v>0</v>
      </c>
      <c r="AE159" s="67">
        <v>0</v>
      </c>
      <c r="AF159" s="89">
        <v>0</v>
      </c>
    </row>
    <row r="160" spans="1:32" x14ac:dyDescent="0.25">
      <c r="A160" s="85" t="s">
        <v>440</v>
      </c>
      <c r="B160" s="66"/>
      <c r="C160" s="77"/>
      <c r="D160" s="77" t="s">
        <v>438</v>
      </c>
      <c r="E160" s="77"/>
      <c r="F160" s="66"/>
      <c r="G160" s="67">
        <v>619380.06999999995</v>
      </c>
      <c r="H160" s="67">
        <v>619380.06999999995</v>
      </c>
      <c r="I160" s="71">
        <v>0</v>
      </c>
      <c r="J160" s="67">
        <v>0</v>
      </c>
      <c r="K160" s="67">
        <v>0</v>
      </c>
      <c r="L160" s="67">
        <v>0</v>
      </c>
      <c r="M160" s="71">
        <v>0</v>
      </c>
      <c r="N160" s="67">
        <v>0</v>
      </c>
      <c r="O160" s="67">
        <v>0</v>
      </c>
      <c r="P160" s="67">
        <v>0</v>
      </c>
      <c r="Q160" s="71">
        <v>0</v>
      </c>
      <c r="R160" s="67">
        <v>0</v>
      </c>
      <c r="S160" s="67">
        <v>0</v>
      </c>
      <c r="T160" s="67">
        <v>0</v>
      </c>
      <c r="U160" s="71">
        <v>0</v>
      </c>
      <c r="V160" s="67">
        <v>0</v>
      </c>
      <c r="W160" s="67">
        <v>0</v>
      </c>
      <c r="X160" s="88">
        <v>0</v>
      </c>
      <c r="Y160" s="71">
        <v>0</v>
      </c>
      <c r="Z160" s="67">
        <v>0</v>
      </c>
      <c r="AA160" s="67">
        <v>0</v>
      </c>
      <c r="AB160" s="88">
        <v>0</v>
      </c>
      <c r="AC160" s="71">
        <v>0</v>
      </c>
      <c r="AD160" s="67">
        <v>0</v>
      </c>
      <c r="AE160" s="67">
        <v>0</v>
      </c>
      <c r="AF160" s="89">
        <v>0</v>
      </c>
    </row>
    <row r="161" spans="1:32" x14ac:dyDescent="0.25">
      <c r="A161" s="85" t="s">
        <v>437</v>
      </c>
      <c r="B161" s="66"/>
      <c r="C161" s="77"/>
      <c r="D161" s="77" t="s">
        <v>131</v>
      </c>
      <c r="E161" s="77"/>
      <c r="F161" s="66"/>
      <c r="G161" s="67">
        <v>678194.38</v>
      </c>
      <c r="H161" s="67">
        <v>671026.62</v>
      </c>
      <c r="I161" s="71">
        <v>7167.76</v>
      </c>
      <c r="J161" s="67">
        <v>0</v>
      </c>
      <c r="K161" s="67">
        <v>0</v>
      </c>
      <c r="L161" s="67">
        <v>0</v>
      </c>
      <c r="M161" s="71">
        <v>0</v>
      </c>
      <c r="N161" s="67">
        <v>13761</v>
      </c>
      <c r="O161" s="67">
        <v>0</v>
      </c>
      <c r="P161" s="67">
        <v>0</v>
      </c>
      <c r="Q161" s="71">
        <v>13761</v>
      </c>
      <c r="R161" s="67">
        <v>0</v>
      </c>
      <c r="S161" s="67">
        <v>13761</v>
      </c>
      <c r="T161" s="67">
        <v>0</v>
      </c>
      <c r="U161" s="71">
        <v>0</v>
      </c>
      <c r="V161" s="67">
        <v>0</v>
      </c>
      <c r="W161" s="67">
        <v>0</v>
      </c>
      <c r="X161" s="88">
        <v>0</v>
      </c>
      <c r="Y161" s="71">
        <v>0</v>
      </c>
      <c r="Z161" s="67">
        <v>0</v>
      </c>
      <c r="AA161" s="67">
        <v>0</v>
      </c>
      <c r="AB161" s="88">
        <v>0</v>
      </c>
      <c r="AC161" s="71">
        <v>0</v>
      </c>
      <c r="AD161" s="67">
        <v>0</v>
      </c>
      <c r="AE161" s="67">
        <v>0</v>
      </c>
      <c r="AF161" s="89">
        <v>0</v>
      </c>
    </row>
    <row r="162" spans="1:32" x14ac:dyDescent="0.25">
      <c r="A162" s="85" t="s">
        <v>476</v>
      </c>
      <c r="B162" s="66"/>
      <c r="C162" s="77"/>
      <c r="D162" s="77" t="str">
        <f>+Crosswalk!D161</f>
        <v>Weymouth Township Fire District No. 1</v>
      </c>
      <c r="E162" s="77"/>
      <c r="F162" s="66"/>
      <c r="G162" s="67">
        <v>170414.25</v>
      </c>
      <c r="H162" s="67">
        <v>134640.23000000001</v>
      </c>
      <c r="I162" s="71">
        <v>35774.019999999997</v>
      </c>
      <c r="J162" s="67">
        <v>0</v>
      </c>
      <c r="K162" s="67">
        <v>0</v>
      </c>
      <c r="L162" s="67">
        <v>0</v>
      </c>
      <c r="M162" s="71">
        <v>18140.330000000002</v>
      </c>
      <c r="N162" s="67">
        <v>0</v>
      </c>
      <c r="O162" s="67">
        <v>0</v>
      </c>
      <c r="P162" s="67">
        <v>0</v>
      </c>
      <c r="Q162" s="71">
        <v>322</v>
      </c>
      <c r="R162" s="67">
        <v>0</v>
      </c>
      <c r="S162" s="67">
        <v>0</v>
      </c>
      <c r="T162" s="67">
        <v>0</v>
      </c>
      <c r="U162" s="71">
        <v>5155.18</v>
      </c>
      <c r="V162" s="67">
        <v>0</v>
      </c>
      <c r="W162" s="67">
        <v>0</v>
      </c>
      <c r="X162" s="88">
        <v>5155</v>
      </c>
      <c r="Y162" s="71">
        <v>0</v>
      </c>
      <c r="Z162" s="67">
        <v>0</v>
      </c>
      <c r="AA162" s="67">
        <v>0</v>
      </c>
      <c r="AB162" s="88">
        <v>0</v>
      </c>
      <c r="AC162" s="71">
        <v>0</v>
      </c>
      <c r="AD162" s="67">
        <v>0</v>
      </c>
      <c r="AE162" s="67">
        <v>0</v>
      </c>
      <c r="AF162" s="89">
        <v>0</v>
      </c>
    </row>
    <row r="163" spans="1:32" x14ac:dyDescent="0.25">
      <c r="A163" s="85" t="s">
        <v>436</v>
      </c>
      <c r="B163" s="66"/>
      <c r="C163" s="77"/>
      <c r="D163" s="77" t="s">
        <v>99</v>
      </c>
      <c r="E163" s="77"/>
      <c r="F163" s="66"/>
      <c r="G163" s="67">
        <v>7793034.8899999997</v>
      </c>
      <c r="H163" s="67">
        <v>7793034.8899999997</v>
      </c>
      <c r="I163" s="71">
        <v>0</v>
      </c>
      <c r="J163" s="67">
        <v>0</v>
      </c>
      <c r="K163" s="67">
        <v>0</v>
      </c>
      <c r="L163" s="67">
        <v>0</v>
      </c>
      <c r="M163" s="71">
        <v>0</v>
      </c>
      <c r="N163" s="67">
        <v>0</v>
      </c>
      <c r="O163" s="67">
        <v>0</v>
      </c>
      <c r="P163" s="67">
        <v>0</v>
      </c>
      <c r="Q163" s="71">
        <v>0</v>
      </c>
      <c r="R163" s="67">
        <v>0</v>
      </c>
      <c r="S163" s="67">
        <v>0</v>
      </c>
      <c r="T163" s="67">
        <v>0</v>
      </c>
      <c r="U163" s="71">
        <v>0</v>
      </c>
      <c r="V163" s="67">
        <v>0</v>
      </c>
      <c r="W163" s="67">
        <v>0</v>
      </c>
      <c r="X163" s="88">
        <v>0</v>
      </c>
      <c r="Y163" s="71">
        <v>0</v>
      </c>
      <c r="Z163" s="67">
        <v>0</v>
      </c>
      <c r="AA163" s="67">
        <v>0</v>
      </c>
      <c r="AB163" s="88">
        <v>0</v>
      </c>
      <c r="AC163" s="71">
        <v>0</v>
      </c>
      <c r="AD163" s="67">
        <v>0</v>
      </c>
      <c r="AE163" s="67">
        <v>0</v>
      </c>
      <c r="AF163" s="89">
        <v>0</v>
      </c>
    </row>
    <row r="164" spans="1:32" x14ac:dyDescent="0.25">
      <c r="A164" s="85" t="s">
        <v>309</v>
      </c>
      <c r="B164" s="66"/>
      <c r="C164" s="77"/>
      <c r="D164" s="77" t="s">
        <v>159</v>
      </c>
      <c r="E164" s="77"/>
      <c r="F164" s="66"/>
      <c r="G164" s="67">
        <v>14562394.560000001</v>
      </c>
      <c r="H164" s="67">
        <v>14491517.310000001</v>
      </c>
      <c r="I164" s="71">
        <v>70877.25</v>
      </c>
      <c r="J164" s="67">
        <v>0</v>
      </c>
      <c r="K164" s="67">
        <v>0</v>
      </c>
      <c r="L164" s="67">
        <v>0</v>
      </c>
      <c r="M164" s="71">
        <v>0.28999999999999998</v>
      </c>
      <c r="N164" s="67">
        <v>0</v>
      </c>
      <c r="O164" s="67">
        <v>0</v>
      </c>
      <c r="P164" s="67">
        <v>0</v>
      </c>
      <c r="Q164" s="71">
        <v>0</v>
      </c>
      <c r="R164" s="67">
        <v>239142</v>
      </c>
      <c r="S164" s="67">
        <v>0</v>
      </c>
      <c r="T164" s="67">
        <v>0</v>
      </c>
      <c r="U164" s="71">
        <v>227775</v>
      </c>
      <c r="V164" s="67">
        <v>0</v>
      </c>
      <c r="W164" s="67">
        <v>227775</v>
      </c>
      <c r="X164" s="88">
        <v>0</v>
      </c>
      <c r="Y164" s="71">
        <v>11367</v>
      </c>
      <c r="Z164" s="67">
        <v>0</v>
      </c>
      <c r="AA164" s="67">
        <v>11367</v>
      </c>
      <c r="AB164" s="88">
        <v>0</v>
      </c>
      <c r="AC164" s="71">
        <v>0</v>
      </c>
      <c r="AD164" s="67">
        <v>0</v>
      </c>
      <c r="AE164" s="67">
        <v>0</v>
      </c>
      <c r="AF164" s="89">
        <v>0</v>
      </c>
    </row>
    <row r="165" spans="1:32" x14ac:dyDescent="0.25">
      <c r="A165" s="85" t="s">
        <v>435</v>
      </c>
      <c r="B165" s="66"/>
      <c r="C165" s="77"/>
      <c r="D165" s="77" t="s">
        <v>157</v>
      </c>
      <c r="E165" s="77"/>
      <c r="F165" s="66"/>
      <c r="G165" s="67">
        <v>1510063.25</v>
      </c>
      <c r="H165" s="67">
        <v>1500221.1</v>
      </c>
      <c r="I165" s="71">
        <v>9842.15</v>
      </c>
      <c r="J165" s="67">
        <v>0</v>
      </c>
      <c r="K165" s="67">
        <v>0</v>
      </c>
      <c r="L165" s="67">
        <v>0</v>
      </c>
      <c r="M165" s="71">
        <v>14999.34</v>
      </c>
      <c r="N165" s="67">
        <v>0</v>
      </c>
      <c r="O165" s="67">
        <v>0</v>
      </c>
      <c r="P165" s="67">
        <v>0</v>
      </c>
      <c r="Q165" s="71">
        <v>25000</v>
      </c>
      <c r="R165" s="67">
        <v>0</v>
      </c>
      <c r="S165" s="67">
        <v>0</v>
      </c>
      <c r="T165" s="67">
        <v>0</v>
      </c>
      <c r="U165" s="71">
        <v>0</v>
      </c>
      <c r="V165" s="67">
        <v>29960</v>
      </c>
      <c r="W165" s="67">
        <v>0</v>
      </c>
      <c r="X165" s="88">
        <v>0</v>
      </c>
      <c r="Y165" s="71">
        <v>0</v>
      </c>
      <c r="Z165" s="67">
        <v>0</v>
      </c>
      <c r="AA165" s="67">
        <v>0</v>
      </c>
      <c r="AB165" s="88">
        <v>0</v>
      </c>
      <c r="AC165" s="71">
        <v>0</v>
      </c>
      <c r="AD165" s="67">
        <v>0</v>
      </c>
      <c r="AE165" s="67">
        <v>0</v>
      </c>
      <c r="AF165" s="89">
        <v>0</v>
      </c>
    </row>
    <row r="166" spans="1:32" x14ac:dyDescent="0.25">
      <c r="A166" s="85" t="s">
        <v>434</v>
      </c>
      <c r="B166" s="66"/>
      <c r="C166" s="77"/>
      <c r="D166" s="77" t="s">
        <v>166</v>
      </c>
      <c r="E166" s="77"/>
      <c r="F166" s="66"/>
      <c r="G166" s="67">
        <v>1843703</v>
      </c>
      <c r="H166" s="67">
        <v>1805982</v>
      </c>
      <c r="I166" s="71">
        <v>37721</v>
      </c>
      <c r="J166" s="67">
        <v>0</v>
      </c>
      <c r="K166" s="67">
        <v>0</v>
      </c>
      <c r="L166" s="67">
        <v>0</v>
      </c>
      <c r="M166" s="71">
        <v>12520.14</v>
      </c>
      <c r="N166" s="67">
        <v>0</v>
      </c>
      <c r="O166" s="67">
        <v>0</v>
      </c>
      <c r="P166" s="67">
        <v>0</v>
      </c>
      <c r="Q166" s="71">
        <v>11196</v>
      </c>
      <c r="R166" s="67">
        <v>0</v>
      </c>
      <c r="S166" s="67">
        <v>0</v>
      </c>
      <c r="T166" s="67">
        <v>0</v>
      </c>
      <c r="U166" s="71">
        <v>20806</v>
      </c>
      <c r="V166" s="67">
        <v>0</v>
      </c>
      <c r="W166" s="67">
        <v>0</v>
      </c>
      <c r="X166" s="88">
        <v>20806.599999999999</v>
      </c>
      <c r="Y166" s="71">
        <v>1008405</v>
      </c>
      <c r="Z166" s="67">
        <v>0</v>
      </c>
      <c r="AA166" s="67">
        <v>0</v>
      </c>
      <c r="AB166" s="88">
        <v>1008404</v>
      </c>
      <c r="AC166" s="71">
        <v>30349</v>
      </c>
      <c r="AD166" s="67">
        <v>0</v>
      </c>
      <c r="AE166" s="67">
        <v>0</v>
      </c>
      <c r="AF166" s="89">
        <v>30349</v>
      </c>
    </row>
    <row r="167" spans="1:32" x14ac:dyDescent="0.25">
      <c r="A167" s="85" t="s">
        <v>433</v>
      </c>
      <c r="B167" s="66"/>
      <c r="C167" s="77"/>
      <c r="D167" s="77" t="s">
        <v>160</v>
      </c>
      <c r="E167" s="77"/>
      <c r="F167" s="66"/>
      <c r="G167" s="67">
        <v>4716459.03</v>
      </c>
      <c r="H167" s="67">
        <v>4716459.1399999997</v>
      </c>
      <c r="I167" s="71">
        <v>0</v>
      </c>
      <c r="J167" s="67">
        <v>0</v>
      </c>
      <c r="K167" s="67">
        <v>0</v>
      </c>
      <c r="L167" s="67">
        <v>0</v>
      </c>
      <c r="M167" s="71">
        <v>0.02</v>
      </c>
      <c r="N167" s="67">
        <v>0</v>
      </c>
      <c r="O167" s="67">
        <v>0</v>
      </c>
      <c r="P167" s="67">
        <v>0</v>
      </c>
      <c r="Q167" s="71">
        <v>177742</v>
      </c>
      <c r="R167" s="67">
        <v>0</v>
      </c>
      <c r="S167" s="67">
        <v>177742</v>
      </c>
      <c r="T167" s="67">
        <v>0</v>
      </c>
      <c r="U167" s="71">
        <v>0</v>
      </c>
      <c r="V167" s="67">
        <v>0</v>
      </c>
      <c r="W167" s="67">
        <v>0</v>
      </c>
      <c r="X167" s="88">
        <v>0</v>
      </c>
      <c r="Y167" s="71">
        <v>0</v>
      </c>
      <c r="Z167" s="67">
        <v>0</v>
      </c>
      <c r="AA167" s="67">
        <v>0</v>
      </c>
      <c r="AB167" s="88">
        <v>0</v>
      </c>
      <c r="AC167" s="71">
        <v>0</v>
      </c>
      <c r="AD167" s="67">
        <v>0</v>
      </c>
      <c r="AE167" s="67">
        <v>0</v>
      </c>
      <c r="AF167" s="89">
        <v>0</v>
      </c>
    </row>
    <row r="168" spans="1:32" x14ac:dyDescent="0.25">
      <c r="A168" s="85" t="s">
        <v>432</v>
      </c>
      <c r="B168" s="66"/>
      <c r="C168" s="77"/>
      <c r="D168" s="77" t="s">
        <v>161</v>
      </c>
      <c r="E168" s="77"/>
      <c r="F168" s="66"/>
      <c r="G168" s="67">
        <v>2179828.0299999998</v>
      </c>
      <c r="H168" s="67">
        <v>2027344.45</v>
      </c>
      <c r="I168" s="71">
        <v>152483.57999999999</v>
      </c>
      <c r="J168" s="67">
        <v>0</v>
      </c>
      <c r="K168" s="67">
        <v>0</v>
      </c>
      <c r="L168" s="67">
        <v>0</v>
      </c>
      <c r="M168" s="71">
        <v>0</v>
      </c>
      <c r="N168" s="67">
        <v>29226.22</v>
      </c>
      <c r="O168" s="67">
        <v>0</v>
      </c>
      <c r="P168" s="67">
        <v>0</v>
      </c>
      <c r="Q168" s="71">
        <v>0</v>
      </c>
      <c r="R168" s="67">
        <v>226366</v>
      </c>
      <c r="S168" s="67">
        <v>0</v>
      </c>
      <c r="T168" s="67">
        <v>0</v>
      </c>
      <c r="U168" s="71">
        <v>59210</v>
      </c>
      <c r="V168" s="67">
        <v>0</v>
      </c>
      <c r="W168" s="67">
        <v>0</v>
      </c>
      <c r="X168" s="88">
        <v>59210</v>
      </c>
      <c r="Y168" s="71">
        <v>58000</v>
      </c>
      <c r="Z168" s="67">
        <v>0</v>
      </c>
      <c r="AA168" s="67">
        <v>29226.22</v>
      </c>
      <c r="AB168" s="88">
        <v>28773.78</v>
      </c>
      <c r="AC168" s="71">
        <v>232412</v>
      </c>
      <c r="AD168" s="67">
        <v>0</v>
      </c>
      <c r="AE168" s="67">
        <v>226366</v>
      </c>
      <c r="AF168" s="89">
        <v>6046</v>
      </c>
    </row>
    <row r="169" spans="1:32" x14ac:dyDescent="0.25">
      <c r="A169" s="85" t="s">
        <v>431</v>
      </c>
      <c r="B169" s="66"/>
      <c r="C169" s="77"/>
      <c r="D169" s="77" t="s">
        <v>162</v>
      </c>
      <c r="E169" s="77"/>
      <c r="F169" s="66"/>
      <c r="G169" s="67">
        <v>3510579.88</v>
      </c>
      <c r="H169" s="67">
        <v>3507969.69</v>
      </c>
      <c r="I169" s="71">
        <v>2610.19</v>
      </c>
      <c r="J169" s="67">
        <v>0</v>
      </c>
      <c r="K169" s="67">
        <v>0</v>
      </c>
      <c r="L169" s="67">
        <v>0</v>
      </c>
      <c r="M169" s="71">
        <v>0</v>
      </c>
      <c r="N169" s="67">
        <v>0</v>
      </c>
      <c r="O169" s="67">
        <v>0</v>
      </c>
      <c r="P169" s="67">
        <v>0</v>
      </c>
      <c r="Q169" s="71">
        <v>0</v>
      </c>
      <c r="R169" s="67">
        <v>0</v>
      </c>
      <c r="S169" s="67">
        <v>0</v>
      </c>
      <c r="T169" s="67">
        <v>0</v>
      </c>
      <c r="U169" s="71">
        <v>1</v>
      </c>
      <c r="V169" s="67">
        <v>0</v>
      </c>
      <c r="W169" s="67">
        <v>0</v>
      </c>
      <c r="X169" s="88">
        <v>1</v>
      </c>
      <c r="Y169" s="71">
        <v>2</v>
      </c>
      <c r="Z169" s="67">
        <v>0</v>
      </c>
      <c r="AA169" s="67">
        <v>0</v>
      </c>
      <c r="AB169" s="88">
        <v>2</v>
      </c>
      <c r="AC169" s="71">
        <v>1</v>
      </c>
      <c r="AD169" s="67">
        <v>0</v>
      </c>
      <c r="AE169" s="67">
        <v>0</v>
      </c>
      <c r="AF169" s="89">
        <v>1</v>
      </c>
    </row>
    <row r="170" spans="1:32" x14ac:dyDescent="0.25">
      <c r="A170" s="85" t="s">
        <v>430</v>
      </c>
      <c r="B170" s="66"/>
      <c r="C170" s="77"/>
      <c r="D170" s="77" t="s">
        <v>163</v>
      </c>
      <c r="E170" s="77"/>
      <c r="F170" s="66"/>
      <c r="G170" s="67">
        <v>3207272.41</v>
      </c>
      <c r="H170" s="67">
        <v>3171575.44</v>
      </c>
      <c r="I170" s="71">
        <v>35696.97</v>
      </c>
      <c r="J170" s="67">
        <v>0</v>
      </c>
      <c r="K170" s="67">
        <v>0</v>
      </c>
      <c r="L170" s="67">
        <v>0</v>
      </c>
      <c r="M170" s="71">
        <v>0</v>
      </c>
      <c r="N170" s="67">
        <v>40991</v>
      </c>
      <c r="O170" s="67">
        <v>0</v>
      </c>
      <c r="P170" s="67">
        <v>0</v>
      </c>
      <c r="Q170" s="71">
        <v>33832</v>
      </c>
      <c r="R170" s="67">
        <v>0</v>
      </c>
      <c r="S170" s="67">
        <v>33832</v>
      </c>
      <c r="T170" s="67">
        <v>0</v>
      </c>
      <c r="U170" s="71">
        <v>7159</v>
      </c>
      <c r="V170" s="67">
        <v>16428</v>
      </c>
      <c r="W170" s="67">
        <v>7159</v>
      </c>
      <c r="X170" s="88">
        <v>0</v>
      </c>
      <c r="Y170" s="71">
        <v>0</v>
      </c>
      <c r="Z170" s="67">
        <v>0</v>
      </c>
      <c r="AA170" s="67">
        <v>0</v>
      </c>
      <c r="AB170" s="88">
        <v>0</v>
      </c>
      <c r="AC170" s="71">
        <v>0</v>
      </c>
      <c r="AD170" s="67">
        <v>0</v>
      </c>
      <c r="AE170" s="67">
        <v>0</v>
      </c>
      <c r="AF170" s="89">
        <v>0</v>
      </c>
    </row>
    <row r="171" spans="1:32" x14ac:dyDescent="0.25">
      <c r="A171" s="85" t="s">
        <v>429</v>
      </c>
      <c r="B171" s="66"/>
      <c r="C171" s="77"/>
      <c r="D171" s="77" t="s">
        <v>165</v>
      </c>
      <c r="E171" s="77"/>
      <c r="F171" s="66"/>
      <c r="G171" s="67">
        <v>1146096.44</v>
      </c>
      <c r="H171" s="67">
        <v>1146096.44</v>
      </c>
      <c r="I171" s="71">
        <v>0</v>
      </c>
      <c r="J171" s="67">
        <v>0</v>
      </c>
      <c r="K171" s="67">
        <v>0</v>
      </c>
      <c r="L171" s="67">
        <v>0</v>
      </c>
      <c r="M171" s="71">
        <v>0</v>
      </c>
      <c r="N171" s="67">
        <v>47742.22</v>
      </c>
      <c r="O171" s="67">
        <v>0</v>
      </c>
      <c r="P171" s="67">
        <v>0</v>
      </c>
      <c r="Q171" s="71">
        <v>0</v>
      </c>
      <c r="R171" s="67">
        <v>35000</v>
      </c>
      <c r="S171" s="67">
        <v>0</v>
      </c>
      <c r="T171" s="67">
        <v>0</v>
      </c>
      <c r="U171" s="71">
        <v>102352</v>
      </c>
      <c r="V171" s="67">
        <v>0</v>
      </c>
      <c r="W171" s="67">
        <v>98895.13</v>
      </c>
      <c r="X171" s="88">
        <v>3456.87</v>
      </c>
      <c r="Y171" s="71">
        <v>0</v>
      </c>
      <c r="Z171" s="67">
        <v>0</v>
      </c>
      <c r="AA171" s="67">
        <v>0</v>
      </c>
      <c r="AB171" s="88">
        <v>0</v>
      </c>
      <c r="AC171" s="71">
        <v>0</v>
      </c>
      <c r="AD171" s="67">
        <v>0</v>
      </c>
      <c r="AE171" s="67">
        <v>0</v>
      </c>
      <c r="AF171" s="89">
        <v>0</v>
      </c>
    </row>
    <row r="172" spans="1:32" x14ac:dyDescent="0.25">
      <c r="A172" s="85" t="s">
        <v>428</v>
      </c>
      <c r="B172" s="66"/>
      <c r="C172" s="77"/>
      <c r="D172" s="77" t="s">
        <v>164</v>
      </c>
      <c r="E172" s="77"/>
      <c r="F172" s="66"/>
      <c r="G172" s="67">
        <v>2225925.4</v>
      </c>
      <c r="H172" s="67">
        <v>2221014</v>
      </c>
      <c r="I172" s="83">
        <v>4911.3999999999996</v>
      </c>
      <c r="J172" s="67">
        <v>0</v>
      </c>
      <c r="K172" s="67">
        <v>0</v>
      </c>
      <c r="L172" s="67">
        <v>0</v>
      </c>
      <c r="M172" s="71">
        <v>110440</v>
      </c>
      <c r="N172" s="67">
        <v>0</v>
      </c>
      <c r="O172" s="67">
        <v>0</v>
      </c>
      <c r="P172" s="67">
        <v>0</v>
      </c>
      <c r="Q172" s="71">
        <v>213462</v>
      </c>
      <c r="R172" s="67">
        <v>0</v>
      </c>
      <c r="S172" s="67">
        <v>0</v>
      </c>
      <c r="T172" s="67">
        <v>0</v>
      </c>
      <c r="U172" s="71">
        <v>64657</v>
      </c>
      <c r="V172" s="67">
        <v>0</v>
      </c>
      <c r="W172" s="67">
        <v>0</v>
      </c>
      <c r="X172" s="88">
        <v>64657</v>
      </c>
      <c r="Y172" s="71">
        <v>0</v>
      </c>
      <c r="Z172" s="67">
        <v>0</v>
      </c>
      <c r="AA172" s="67">
        <v>0</v>
      </c>
      <c r="AB172" s="88">
        <v>0</v>
      </c>
      <c r="AC172" s="71">
        <v>0</v>
      </c>
      <c r="AD172" s="67">
        <v>0</v>
      </c>
      <c r="AE172" s="67">
        <v>0</v>
      </c>
      <c r="AF172" s="89">
        <v>0</v>
      </c>
    </row>
    <row r="173" spans="1:32" s="1" customFormat="1" ht="13.5" thickBot="1" x14ac:dyDescent="0.25">
      <c r="A173" s="78"/>
      <c r="B173" s="79"/>
      <c r="C173" s="79"/>
      <c r="D173" s="79"/>
      <c r="E173" s="79"/>
      <c r="F173" s="79"/>
      <c r="G173" s="81"/>
      <c r="H173" s="81"/>
      <c r="I173" s="90">
        <f>SUM(I3:I172)</f>
        <v>7708192.2800000012</v>
      </c>
      <c r="J173" s="82">
        <f>SUM(J3:J172)</f>
        <v>2206911.96</v>
      </c>
      <c r="K173" s="82">
        <f>SUM(K3:K172)</f>
        <v>0</v>
      </c>
      <c r="L173" s="82">
        <f>SUM(L3:L172)</f>
        <v>0</v>
      </c>
      <c r="M173" s="82">
        <f>SUM(M3:M172)</f>
        <v>5249849.7600000007</v>
      </c>
      <c r="N173" s="82">
        <f t="shared" ref="N173:AF173" si="0">SUM(N3:N172)</f>
        <v>2075637.1</v>
      </c>
      <c r="O173" s="82">
        <f t="shared" si="0"/>
        <v>532484.28</v>
      </c>
      <c r="P173" s="82">
        <f t="shared" si="0"/>
        <v>0</v>
      </c>
      <c r="Q173" s="82">
        <f t="shared" si="0"/>
        <v>5859236.7000000002</v>
      </c>
      <c r="R173" s="82">
        <f t="shared" si="0"/>
        <v>1878087.34</v>
      </c>
      <c r="S173" s="82">
        <f t="shared" si="0"/>
        <v>1084101.25</v>
      </c>
      <c r="T173" s="82">
        <f t="shared" si="0"/>
        <v>0</v>
      </c>
      <c r="U173" s="82">
        <f t="shared" si="0"/>
        <v>6644181.1199999992</v>
      </c>
      <c r="V173" s="82">
        <f t="shared" si="0"/>
        <v>1558560.2599999998</v>
      </c>
      <c r="W173" s="82">
        <f t="shared" si="0"/>
        <v>2223613.54</v>
      </c>
      <c r="X173" s="82">
        <f t="shared" si="0"/>
        <v>4406087.59</v>
      </c>
      <c r="Y173" s="82">
        <f t="shared" si="0"/>
        <v>6935534</v>
      </c>
      <c r="Z173" s="82">
        <f t="shared" si="0"/>
        <v>488740</v>
      </c>
      <c r="AA173" s="82">
        <f t="shared" si="0"/>
        <v>2044349.69</v>
      </c>
      <c r="AB173" s="82">
        <f t="shared" si="0"/>
        <v>4801562.3099999996</v>
      </c>
      <c r="AC173" s="82">
        <f t="shared" si="0"/>
        <v>5847062</v>
      </c>
      <c r="AD173" s="82">
        <f t="shared" si="0"/>
        <v>919405</v>
      </c>
      <c r="AE173" s="82">
        <f t="shared" si="0"/>
        <v>1087892.06</v>
      </c>
      <c r="AF173" s="82">
        <f t="shared" si="0"/>
        <v>4697202</v>
      </c>
    </row>
    <row r="174" spans="1:32" ht="15.75" thickTop="1" x14ac:dyDescent="0.25">
      <c r="G174" s="10"/>
      <c r="H174" s="10"/>
      <c r="K174" s="11"/>
      <c r="Q174" s="12"/>
    </row>
    <row r="176" spans="1:32" x14ac:dyDescent="0.25">
      <c r="K176" s="11"/>
    </row>
  </sheetData>
  <autoFilter ref="A2:AF172" xr:uid="{1895C115-7554-43DA-8DEB-2964A3C8EFA4}"/>
  <mergeCells count="2">
    <mergeCell ref="G1:L1"/>
    <mergeCell ref="M1:AF1"/>
  </mergeCells>
  <phoneticPr fontId="28" type="noConversion"/>
  <conditionalFormatting sqref="A3:AF172">
    <cfRule type="containsBlanks" dxfId="0" priority="1">
      <formula>LEN(TRIM(A3))=0</formula>
    </cfRule>
  </conditionalFormatting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605CF-5FDB-4844-ABA0-EAD0E335388E}">
  <sheetPr codeName="Sheet2"/>
  <dimension ref="A3:AB27"/>
  <sheetViews>
    <sheetView workbookViewId="0">
      <selection activeCell="A3" sqref="A3"/>
    </sheetView>
  </sheetViews>
  <sheetFormatPr defaultRowHeight="15" x14ac:dyDescent="0.25"/>
  <cols>
    <col min="2" max="2" width="3.7109375" customWidth="1"/>
    <col min="3" max="3" width="10.42578125" customWidth="1"/>
    <col min="4" max="4" width="9.85546875" customWidth="1"/>
  </cols>
  <sheetData>
    <row r="3" spans="1:28" x14ac:dyDescent="0.25">
      <c r="A3" t="s">
        <v>479</v>
      </c>
      <c r="M3" s="106" t="s">
        <v>495</v>
      </c>
      <c r="N3" s="106"/>
      <c r="O3" s="106"/>
    </row>
    <row r="4" spans="1:28" x14ac:dyDescent="0.25">
      <c r="B4" t="s">
        <v>480</v>
      </c>
      <c r="M4" s="106"/>
      <c r="N4" s="106"/>
      <c r="O4" s="106"/>
    </row>
    <row r="5" spans="1:28" x14ac:dyDescent="0.25">
      <c r="B5" t="s">
        <v>481</v>
      </c>
    </row>
    <row r="7" spans="1:28" x14ac:dyDescent="0.25">
      <c r="A7" t="s">
        <v>482</v>
      </c>
      <c r="AB7" s="107" t="s">
        <v>488</v>
      </c>
    </row>
    <row r="8" spans="1:28" x14ac:dyDescent="0.25">
      <c r="B8" t="s">
        <v>483</v>
      </c>
      <c r="AB8" s="107"/>
    </row>
    <row r="9" spans="1:28" x14ac:dyDescent="0.25">
      <c r="B9" t="s">
        <v>484</v>
      </c>
      <c r="AB9" s="107"/>
    </row>
    <row r="10" spans="1:28" x14ac:dyDescent="0.25">
      <c r="C10" s="91" t="s">
        <v>485</v>
      </c>
      <c r="D10" t="s">
        <v>491</v>
      </c>
      <c r="AB10" s="91"/>
    </row>
    <row r="11" spans="1:28" x14ac:dyDescent="0.25">
      <c r="C11" s="91" t="s">
        <v>486</v>
      </c>
      <c r="D11" t="s">
        <v>492</v>
      </c>
      <c r="AB11" s="91"/>
    </row>
    <row r="12" spans="1:28" x14ac:dyDescent="0.25">
      <c r="C12" s="91" t="s">
        <v>487</v>
      </c>
      <c r="D12" t="s">
        <v>493</v>
      </c>
      <c r="AB12" s="91"/>
    </row>
    <row r="13" spans="1:28" x14ac:dyDescent="0.25">
      <c r="C13" s="91" t="s">
        <v>488</v>
      </c>
      <c r="D13" t="s">
        <v>494</v>
      </c>
      <c r="AB13" s="91" t="s">
        <v>485</v>
      </c>
    </row>
    <row r="14" spans="1:28" x14ac:dyDescent="0.25">
      <c r="AB14" s="91"/>
    </row>
    <row r="15" spans="1:28" x14ac:dyDescent="0.25">
      <c r="B15" t="s">
        <v>490</v>
      </c>
      <c r="AB15" s="91"/>
    </row>
    <row r="16" spans="1:28" x14ac:dyDescent="0.25">
      <c r="C16" s="33">
        <f>+E16-4</f>
        <v>2022</v>
      </c>
      <c r="D16" t="s">
        <v>489</v>
      </c>
      <c r="E16" s="33">
        <f>+'Levy Cap Report'!P3</f>
        <v>2026</v>
      </c>
      <c r="AB16" s="91"/>
    </row>
    <row r="17" spans="2:28" x14ac:dyDescent="0.25">
      <c r="AB17" s="91" t="s">
        <v>486</v>
      </c>
    </row>
    <row r="18" spans="2:28" x14ac:dyDescent="0.25">
      <c r="B18" t="s">
        <v>496</v>
      </c>
      <c r="AB18" s="91"/>
    </row>
    <row r="19" spans="2:28" x14ac:dyDescent="0.25">
      <c r="AB19" s="91"/>
    </row>
    <row r="20" spans="2:28" x14ac:dyDescent="0.25">
      <c r="AB20" s="91"/>
    </row>
    <row r="21" spans="2:28" x14ac:dyDescent="0.25">
      <c r="AB21" s="91"/>
    </row>
    <row r="22" spans="2:28" x14ac:dyDescent="0.25">
      <c r="AB22" s="91"/>
    </row>
    <row r="23" spans="2:28" x14ac:dyDescent="0.25">
      <c r="AB23" s="91"/>
    </row>
    <row r="24" spans="2:28" x14ac:dyDescent="0.25">
      <c r="AB24" s="91"/>
    </row>
    <row r="25" spans="2:28" x14ac:dyDescent="0.25">
      <c r="AB25" s="91"/>
    </row>
    <row r="26" spans="2:28" x14ac:dyDescent="0.25">
      <c r="AB26" s="91"/>
    </row>
    <row r="27" spans="2:28" x14ac:dyDescent="0.25">
      <c r="AB27" s="91" t="s">
        <v>487</v>
      </c>
    </row>
  </sheetData>
  <mergeCells count="2">
    <mergeCell ref="M3:O4"/>
    <mergeCell ref="AB7:AB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F550"/>
  <sheetViews>
    <sheetView workbookViewId="0"/>
  </sheetViews>
  <sheetFormatPr defaultRowHeight="15" x14ac:dyDescent="0.25"/>
  <cols>
    <col min="1" max="1" width="56.85546875" bestFit="1" customWidth="1"/>
    <col min="2" max="2" width="8.5703125" style="33" customWidth="1"/>
    <col min="4" max="5" width="41.140625" bestFit="1" customWidth="1"/>
    <col min="12" max="12" width="45.5703125" bestFit="1" customWidth="1"/>
  </cols>
  <sheetData>
    <row r="1" spans="1:6" x14ac:dyDescent="0.25">
      <c r="A1" t="s">
        <v>37</v>
      </c>
      <c r="B1" s="33" t="s">
        <v>36</v>
      </c>
      <c r="C1" s="22" t="s">
        <v>2</v>
      </c>
      <c r="D1" s="23" t="s">
        <v>62</v>
      </c>
      <c r="E1" s="23" t="s">
        <v>0</v>
      </c>
      <c r="F1" s="2" t="s">
        <v>1</v>
      </c>
    </row>
    <row r="2" spans="1:6" x14ac:dyDescent="0.25">
      <c r="A2" s="21" t="str">
        <f t="shared" ref="A2:A30" si="0">D2&amp;", "&amp;F2&amp;" County"</f>
        <v>Aberdeen Township Fire District No. 1, Monmouth County</v>
      </c>
      <c r="B2" s="68">
        <v>1</v>
      </c>
      <c r="C2" s="68" t="str">
        <f>+Data!A3</f>
        <v>1330-01</v>
      </c>
      <c r="D2" s="21" t="s">
        <v>61</v>
      </c>
      <c r="E2" s="21" t="s">
        <v>27</v>
      </c>
      <c r="F2" s="21" t="s">
        <v>26</v>
      </c>
    </row>
    <row r="3" spans="1:6" x14ac:dyDescent="0.25">
      <c r="A3" s="21" t="str">
        <f t="shared" si="0"/>
        <v>Aberdeen Township Fire District No. 2, Monmouth County</v>
      </c>
      <c r="B3" s="68">
        <v>2</v>
      </c>
      <c r="C3" s="68" t="str">
        <f>+Data!A4</f>
        <v>1330-02</v>
      </c>
      <c r="D3" s="21" t="s">
        <v>231</v>
      </c>
      <c r="E3" s="21" t="s">
        <v>297</v>
      </c>
      <c r="F3" s="21" t="s">
        <v>26</v>
      </c>
    </row>
    <row r="4" spans="1:6" x14ac:dyDescent="0.25">
      <c r="A4" s="21" t="str">
        <f t="shared" si="0"/>
        <v>Berlin Township Fire District  No. 1, Camden County</v>
      </c>
      <c r="B4" s="68">
        <v>3</v>
      </c>
      <c r="C4" s="68" t="str">
        <f>+Data!A5</f>
        <v>0406-01</v>
      </c>
      <c r="D4" s="21" t="s">
        <v>86</v>
      </c>
      <c r="E4" s="21" t="s">
        <v>242</v>
      </c>
      <c r="F4" s="21" t="s">
        <v>9</v>
      </c>
    </row>
    <row r="5" spans="1:6" x14ac:dyDescent="0.25">
      <c r="A5" s="21" t="str">
        <f t="shared" si="0"/>
        <v>Beverly City Fire District  No. 1, Burlington County</v>
      </c>
      <c r="B5" s="68">
        <v>4</v>
      </c>
      <c r="C5" s="68" t="str">
        <f>+Data!A6</f>
        <v>0302-01</v>
      </c>
      <c r="D5" s="21" t="s">
        <v>69</v>
      </c>
      <c r="E5" s="21" t="s">
        <v>6</v>
      </c>
      <c r="F5" s="21" t="s">
        <v>5</v>
      </c>
    </row>
    <row r="6" spans="1:6" x14ac:dyDescent="0.25">
      <c r="A6" s="21" t="str">
        <f t="shared" si="0"/>
        <v>Bordentown Township Fire District  No. 2, Burlington County</v>
      </c>
      <c r="B6" s="68">
        <v>5</v>
      </c>
      <c r="C6" s="68" t="str">
        <f>+Data!A7</f>
        <v>0304-02</v>
      </c>
      <c r="D6" s="21" t="s">
        <v>71</v>
      </c>
      <c r="E6" s="21" t="s">
        <v>7</v>
      </c>
      <c r="F6" s="21" t="s">
        <v>5</v>
      </c>
    </row>
    <row r="7" spans="1:6" x14ac:dyDescent="0.25">
      <c r="A7" s="21" t="str">
        <f t="shared" si="0"/>
        <v>Bordentown Township Fire District No. 1, Burlington County</v>
      </c>
      <c r="B7" s="68">
        <v>6</v>
      </c>
      <c r="C7" s="68" t="str">
        <f>+Data!A8</f>
        <v>0304-01</v>
      </c>
      <c r="D7" s="21" t="s">
        <v>70</v>
      </c>
      <c r="E7" s="21" t="s">
        <v>7</v>
      </c>
      <c r="F7" s="21" t="s">
        <v>5</v>
      </c>
    </row>
    <row r="8" spans="1:6" x14ac:dyDescent="0.25">
      <c r="A8" s="21" t="str">
        <f t="shared" si="0"/>
        <v>Brick Township Fire District  No. 1, Ocean County</v>
      </c>
      <c r="B8" s="68">
        <v>7</v>
      </c>
      <c r="C8" s="68" t="str">
        <f>+Data!A9</f>
        <v>1506-01</v>
      </c>
      <c r="D8" s="21" t="s">
        <v>204</v>
      </c>
      <c r="E8" s="21" t="s">
        <v>243</v>
      </c>
      <c r="F8" s="21" t="s">
        <v>29</v>
      </c>
    </row>
    <row r="9" spans="1:6" x14ac:dyDescent="0.25">
      <c r="A9" s="21" t="str">
        <f t="shared" si="0"/>
        <v>Brick Township Fire District  No. 2, Ocean County</v>
      </c>
      <c r="B9" s="68">
        <v>8</v>
      </c>
      <c r="C9" s="68" t="str">
        <f>+Data!A10</f>
        <v>1506-02</v>
      </c>
      <c r="D9" s="21" t="s">
        <v>205</v>
      </c>
      <c r="E9" s="21" t="s">
        <v>243</v>
      </c>
      <c r="F9" s="21" t="s">
        <v>29</v>
      </c>
    </row>
    <row r="10" spans="1:6" x14ac:dyDescent="0.25">
      <c r="A10" s="21" t="str">
        <f t="shared" si="0"/>
        <v>Brick Township Fire District  No. 3, Ocean County</v>
      </c>
      <c r="B10" s="68">
        <v>9</v>
      </c>
      <c r="C10" s="68" t="str">
        <f>+Data!A11</f>
        <v>1506-03</v>
      </c>
      <c r="D10" s="21" t="s">
        <v>206</v>
      </c>
      <c r="E10" s="21" t="s">
        <v>243</v>
      </c>
      <c r="F10" s="21" t="s">
        <v>29</v>
      </c>
    </row>
    <row r="11" spans="1:6" x14ac:dyDescent="0.25">
      <c r="A11" s="21" t="str">
        <f t="shared" si="0"/>
        <v>Bridgewater Township Fire District  No. 1, Somerset County</v>
      </c>
      <c r="B11" s="68">
        <v>10</v>
      </c>
      <c r="C11" s="68" t="str">
        <f>+Data!A12</f>
        <v>1806-01</v>
      </c>
      <c r="D11" s="21" t="s">
        <v>220</v>
      </c>
      <c r="E11" s="21" t="s">
        <v>244</v>
      </c>
      <c r="F11" s="21" t="s">
        <v>33</v>
      </c>
    </row>
    <row r="12" spans="1:6" x14ac:dyDescent="0.25">
      <c r="A12" s="21" t="str">
        <f t="shared" si="0"/>
        <v>Bridgewater Township Fire District  No. 2, Somerset County</v>
      </c>
      <c r="B12" s="68">
        <v>11</v>
      </c>
      <c r="C12" s="68" t="str">
        <f>+Data!A13</f>
        <v>1806-02</v>
      </c>
      <c r="D12" s="21" t="s">
        <v>219</v>
      </c>
      <c r="E12" s="21" t="s">
        <v>244</v>
      </c>
      <c r="F12" s="21" t="s">
        <v>33</v>
      </c>
    </row>
    <row r="13" spans="1:6" x14ac:dyDescent="0.25">
      <c r="A13" s="21" t="str">
        <f t="shared" si="0"/>
        <v>Bridgewater Township Fire District  No. 3, Somerset County</v>
      </c>
      <c r="B13" s="68">
        <v>12</v>
      </c>
      <c r="C13" s="68" t="str">
        <f>+Data!A14</f>
        <v>1806-03</v>
      </c>
      <c r="D13" s="21" t="s">
        <v>221</v>
      </c>
      <c r="E13" s="21" t="s">
        <v>244</v>
      </c>
      <c r="F13" s="21" t="s">
        <v>33</v>
      </c>
    </row>
    <row r="14" spans="1:6" x14ac:dyDescent="0.25">
      <c r="A14" s="21" t="str">
        <f t="shared" si="0"/>
        <v>Bridgewater Township Fire District  No. 4, Somerset County</v>
      </c>
      <c r="B14" s="68">
        <v>13</v>
      </c>
      <c r="C14" s="68" t="str">
        <f>+Data!A15</f>
        <v>1806-04</v>
      </c>
      <c r="D14" s="21" t="s">
        <v>222</v>
      </c>
      <c r="E14" s="21" t="s">
        <v>244</v>
      </c>
      <c r="F14" s="21" t="s">
        <v>33</v>
      </c>
    </row>
    <row r="15" spans="1:6" x14ac:dyDescent="0.25">
      <c r="A15" s="21" t="str">
        <f t="shared" si="0"/>
        <v>Buena Vista Township Fire District  No. 1, Atlantic County</v>
      </c>
      <c r="B15" s="68">
        <f>+B14+1</f>
        <v>14</v>
      </c>
      <c r="C15" s="68" t="str">
        <f>+Data!A16</f>
        <v>0105-01</v>
      </c>
      <c r="D15" s="21" t="s">
        <v>64</v>
      </c>
      <c r="E15" s="21" t="s">
        <v>4</v>
      </c>
      <c r="F15" s="21" t="s">
        <v>3</v>
      </c>
    </row>
    <row r="16" spans="1:6" x14ac:dyDescent="0.25">
      <c r="A16" s="21" t="str">
        <f t="shared" si="0"/>
        <v>Buena Vista Township Fire District  No. 2, Atlantic County</v>
      </c>
      <c r="B16" s="68">
        <f t="shared" ref="B16:B79" si="1">+B15+1</f>
        <v>15</v>
      </c>
      <c r="C16" s="68" t="str">
        <f>+Data!A17</f>
        <v>0105-02</v>
      </c>
      <c r="D16" s="21" t="s">
        <v>65</v>
      </c>
      <c r="E16" s="21" t="s">
        <v>4</v>
      </c>
      <c r="F16" s="21" t="s">
        <v>3</v>
      </c>
    </row>
    <row r="17" spans="1:6" x14ac:dyDescent="0.25">
      <c r="A17" s="21" t="str">
        <f t="shared" si="0"/>
        <v>Buena Vista Township Fire District  No. 3, Atlantic County</v>
      </c>
      <c r="B17" s="68">
        <f t="shared" si="1"/>
        <v>16</v>
      </c>
      <c r="C17" s="68" t="str">
        <f>+Data!A18</f>
        <v>0105-03</v>
      </c>
      <c r="D17" s="21" t="s">
        <v>66</v>
      </c>
      <c r="E17" s="21" t="s">
        <v>4</v>
      </c>
      <c r="F17" s="21" t="s">
        <v>3</v>
      </c>
    </row>
    <row r="18" spans="1:6" x14ac:dyDescent="0.25">
      <c r="A18" s="21" t="str">
        <f t="shared" si="0"/>
        <v>Buena Vista Township Fire District  No. 4, Atlantic County</v>
      </c>
      <c r="B18" s="68">
        <f t="shared" si="1"/>
        <v>17</v>
      </c>
      <c r="C18" s="68" t="str">
        <f>+Data!A19</f>
        <v>0105-04</v>
      </c>
      <c r="D18" s="21" t="s">
        <v>67</v>
      </c>
      <c r="E18" s="21" t="s">
        <v>4</v>
      </c>
      <c r="F18" s="21" t="s">
        <v>3</v>
      </c>
    </row>
    <row r="19" spans="1:6" x14ac:dyDescent="0.25">
      <c r="A19" s="21" t="str">
        <f t="shared" si="0"/>
        <v>Buena Vista Township Fire District  No. 5, Atlantic County</v>
      </c>
      <c r="B19" s="68">
        <f t="shared" si="1"/>
        <v>18</v>
      </c>
      <c r="C19" s="68" t="str">
        <f>+Data!A20</f>
        <v>0105-05</v>
      </c>
      <c r="D19" s="21" t="s">
        <v>68</v>
      </c>
      <c r="E19" s="21" t="s">
        <v>4</v>
      </c>
      <c r="F19" s="21" t="s">
        <v>3</v>
      </c>
    </row>
    <row r="20" spans="1:6" x14ac:dyDescent="0.25">
      <c r="A20" s="21" t="str">
        <f t="shared" si="0"/>
        <v>Burlington Township Fire District  No. 1, Burlington County</v>
      </c>
      <c r="B20" s="68">
        <f t="shared" si="1"/>
        <v>19</v>
      </c>
      <c r="C20" s="68" t="str">
        <f>+Data!A21</f>
        <v>0306-01</v>
      </c>
      <c r="D20" s="21" t="s">
        <v>72</v>
      </c>
      <c r="E20" s="21" t="s">
        <v>8</v>
      </c>
      <c r="F20" s="21" t="s">
        <v>5</v>
      </c>
    </row>
    <row r="21" spans="1:6" x14ac:dyDescent="0.25">
      <c r="A21" s="21" t="str">
        <f t="shared" si="0"/>
        <v>Cherry Hill Fire District  No. 13, Camden County</v>
      </c>
      <c r="B21" s="68">
        <f t="shared" si="1"/>
        <v>20</v>
      </c>
      <c r="C21" s="68" t="str">
        <f>+Data!A22</f>
        <v>0409-13</v>
      </c>
      <c r="D21" s="21" t="s">
        <v>87</v>
      </c>
      <c r="E21" s="21" t="s">
        <v>303</v>
      </c>
      <c r="F21" s="21" t="s">
        <v>9</v>
      </c>
    </row>
    <row r="22" spans="1:6" x14ac:dyDescent="0.25">
      <c r="A22" s="21" t="str">
        <f t="shared" si="0"/>
        <v>Chesterfield-Hamilton Fire District  No. 1, Burlington County</v>
      </c>
      <c r="B22" s="68">
        <f t="shared" si="1"/>
        <v>21</v>
      </c>
      <c r="C22" s="68" t="str">
        <f>+Data!A23</f>
        <v>0307-01</v>
      </c>
      <c r="D22" s="21" t="s">
        <v>73</v>
      </c>
      <c r="E22" s="21" t="s">
        <v>245</v>
      </c>
      <c r="F22" s="21" t="s">
        <v>5</v>
      </c>
    </row>
    <row r="23" spans="1:6" x14ac:dyDescent="0.25">
      <c r="A23" s="21" t="str">
        <f t="shared" si="0"/>
        <v>Cinnaminson Township Fire District  No. 1, Burlington County</v>
      </c>
      <c r="B23" s="68">
        <f t="shared" si="1"/>
        <v>22</v>
      </c>
      <c r="C23" s="68" t="str">
        <f>+Data!A24</f>
        <v>0308-01</v>
      </c>
      <c r="D23" s="21" t="s">
        <v>74</v>
      </c>
      <c r="E23" s="21" t="s">
        <v>246</v>
      </c>
      <c r="F23" s="21" t="s">
        <v>5</v>
      </c>
    </row>
    <row r="24" spans="1:6" x14ac:dyDescent="0.25">
      <c r="A24" s="21" t="str">
        <f t="shared" si="0"/>
        <v>Commercial Township Fire District  No. 1, Cumberland County</v>
      </c>
      <c r="B24" s="68">
        <f t="shared" si="1"/>
        <v>23</v>
      </c>
      <c r="C24" s="68" t="str">
        <f>+Data!A25</f>
        <v>0602-01</v>
      </c>
      <c r="D24" s="21" t="s">
        <v>114</v>
      </c>
      <c r="E24" s="21" t="s">
        <v>247</v>
      </c>
      <c r="F24" s="21" t="s">
        <v>14</v>
      </c>
    </row>
    <row r="25" spans="1:6" x14ac:dyDescent="0.25">
      <c r="A25" s="21" t="str">
        <f t="shared" si="0"/>
        <v>Commercial Township Fire District  No. 2, Cumberland County</v>
      </c>
      <c r="B25" s="68">
        <f t="shared" si="1"/>
        <v>24</v>
      </c>
      <c r="C25" s="68" t="str">
        <f>+Data!A26</f>
        <v>0602-02</v>
      </c>
      <c r="D25" s="21" t="s">
        <v>115</v>
      </c>
      <c r="E25" s="21" t="s">
        <v>247</v>
      </c>
      <c r="F25" s="21" t="s">
        <v>14</v>
      </c>
    </row>
    <row r="26" spans="1:6" x14ac:dyDescent="0.25">
      <c r="A26" s="21" t="str">
        <f t="shared" si="0"/>
        <v>Commercial Township Fire District  No. 3, Cumberland County</v>
      </c>
      <c r="B26" s="68">
        <f t="shared" si="1"/>
        <v>25</v>
      </c>
      <c r="C26" s="68" t="str">
        <f>+Data!A27</f>
        <v>0602-03</v>
      </c>
      <c r="D26" s="21" t="s">
        <v>116</v>
      </c>
      <c r="E26" s="21" t="s">
        <v>247</v>
      </c>
      <c r="F26" s="21" t="s">
        <v>14</v>
      </c>
    </row>
    <row r="27" spans="1:6" x14ac:dyDescent="0.25">
      <c r="A27" s="21" t="str">
        <f t="shared" si="0"/>
        <v>Delanco Township Fire District  No. 1, Burlington County</v>
      </c>
      <c r="B27" s="68">
        <f t="shared" si="1"/>
        <v>26</v>
      </c>
      <c r="C27" s="68" t="str">
        <f>+Data!A28</f>
        <v>0309-01</v>
      </c>
      <c r="D27" s="21" t="s">
        <v>75</v>
      </c>
      <c r="E27" s="21" t="s">
        <v>248</v>
      </c>
      <c r="F27" s="21" t="s">
        <v>5</v>
      </c>
    </row>
    <row r="28" spans="1:6" x14ac:dyDescent="0.25">
      <c r="A28" s="21" t="str">
        <f t="shared" si="0"/>
        <v>Delran Township Fire District  No. 1, Burlington County</v>
      </c>
      <c r="B28" s="68">
        <f t="shared" si="1"/>
        <v>27</v>
      </c>
      <c r="C28" s="68" t="str">
        <f>+Data!A29</f>
        <v>0310-01</v>
      </c>
      <c r="D28" s="21" t="s">
        <v>76</v>
      </c>
      <c r="E28" s="21" t="s">
        <v>249</v>
      </c>
      <c r="F28" s="21" t="s">
        <v>5</v>
      </c>
    </row>
    <row r="29" spans="1:6" x14ac:dyDescent="0.25">
      <c r="A29" s="21" t="str">
        <f t="shared" si="0"/>
        <v>Dennis Township Fire District  No. 1, Cape May County</v>
      </c>
      <c r="B29" s="68">
        <f t="shared" si="1"/>
        <v>28</v>
      </c>
      <c r="C29" s="68" t="str">
        <f>+Data!A30</f>
        <v>0504-01</v>
      </c>
      <c r="D29" s="21" t="s">
        <v>102</v>
      </c>
      <c r="E29" s="21" t="s">
        <v>250</v>
      </c>
      <c r="F29" s="21" t="s">
        <v>11</v>
      </c>
    </row>
    <row r="30" spans="1:6" x14ac:dyDescent="0.25">
      <c r="A30" s="21" t="str">
        <f t="shared" si="0"/>
        <v>Dennis Township Fire District  No. 2, Cape May County</v>
      </c>
      <c r="B30" s="68">
        <f t="shared" si="1"/>
        <v>29</v>
      </c>
      <c r="C30" s="68" t="str">
        <f>+Data!A31</f>
        <v>0504-02</v>
      </c>
      <c r="D30" s="21" t="s">
        <v>100</v>
      </c>
      <c r="E30" s="21" t="s">
        <v>250</v>
      </c>
      <c r="F30" s="21" t="s">
        <v>11</v>
      </c>
    </row>
    <row r="31" spans="1:6" x14ac:dyDescent="0.25">
      <c r="A31" s="21" t="str">
        <f t="shared" ref="A31:A62" si="2">D31&amp;", "&amp;F31&amp;" County"</f>
        <v>Dennis Township Fire District  No. 3, Cape May County</v>
      </c>
      <c r="B31" s="68">
        <f t="shared" si="1"/>
        <v>30</v>
      </c>
      <c r="C31" s="68" t="str">
        <f>+Data!A32</f>
        <v>0504-03</v>
      </c>
      <c r="D31" s="21" t="s">
        <v>103</v>
      </c>
      <c r="E31" s="21" t="s">
        <v>250</v>
      </c>
      <c r="F31" s="21" t="s">
        <v>11</v>
      </c>
    </row>
    <row r="32" spans="1:6" x14ac:dyDescent="0.25">
      <c r="A32" s="21" t="str">
        <f t="shared" si="2"/>
        <v>Deptford Township Fire District  No. 1, Gloucester County</v>
      </c>
      <c r="B32" s="68">
        <f t="shared" si="1"/>
        <v>31</v>
      </c>
      <c r="C32" s="68" t="str">
        <f>+Data!A33</f>
        <v>0802-01</v>
      </c>
      <c r="D32" s="21" t="s">
        <v>123</v>
      </c>
      <c r="E32" s="21" t="s">
        <v>251</v>
      </c>
      <c r="F32" s="21" t="s">
        <v>16</v>
      </c>
    </row>
    <row r="33" spans="1:6" x14ac:dyDescent="0.25">
      <c r="A33" s="21" t="str">
        <f t="shared" si="2"/>
        <v>Downe Township Fire District  No. 1, Cumberland County</v>
      </c>
      <c r="B33" s="68">
        <f t="shared" si="1"/>
        <v>32</v>
      </c>
      <c r="C33" s="68" t="str">
        <f>+Data!A34</f>
        <v>0604-01</v>
      </c>
      <c r="D33" s="21" t="s">
        <v>117</v>
      </c>
      <c r="E33" s="21" t="s">
        <v>252</v>
      </c>
      <c r="F33" s="21" t="s">
        <v>14</v>
      </c>
    </row>
    <row r="34" spans="1:6" x14ac:dyDescent="0.25">
      <c r="A34" s="21" t="str">
        <f t="shared" si="2"/>
        <v>Downe Township Fire District  No. 2, Cumberland County</v>
      </c>
      <c r="B34" s="68">
        <f t="shared" si="1"/>
        <v>33</v>
      </c>
      <c r="C34" s="68" t="str">
        <f>+Data!A35</f>
        <v>0604-02</v>
      </c>
      <c r="D34" s="21" t="s">
        <v>118</v>
      </c>
      <c r="E34" s="21" t="s">
        <v>252</v>
      </c>
      <c r="F34" s="21" t="s">
        <v>14</v>
      </c>
    </row>
    <row r="35" spans="1:6" x14ac:dyDescent="0.25">
      <c r="A35" s="21" t="str">
        <f t="shared" si="2"/>
        <v>East Amwell Township Fire District  No. 1, Hunterdon County</v>
      </c>
      <c r="B35" s="68">
        <f t="shared" si="1"/>
        <v>34</v>
      </c>
      <c r="C35" s="68" t="str">
        <f>+Data!A36</f>
        <v>1008-01</v>
      </c>
      <c r="D35" s="21" t="s">
        <v>132</v>
      </c>
      <c r="E35" s="21" t="s">
        <v>253</v>
      </c>
      <c r="F35" s="21" t="s">
        <v>18</v>
      </c>
    </row>
    <row r="36" spans="1:6" x14ac:dyDescent="0.25">
      <c r="A36" s="21" t="str">
        <f t="shared" si="2"/>
        <v>East Brunswick Township Fire District  No. 1, Middlesex County</v>
      </c>
      <c r="B36" s="68">
        <f t="shared" si="1"/>
        <v>35</v>
      </c>
      <c r="C36" s="68" t="str">
        <f>+Data!A37</f>
        <v>1204-01</v>
      </c>
      <c r="D36" s="21" t="s">
        <v>141</v>
      </c>
      <c r="E36" s="21" t="s">
        <v>254</v>
      </c>
      <c r="F36" s="21" t="s">
        <v>20</v>
      </c>
    </row>
    <row r="37" spans="1:6" x14ac:dyDescent="0.25">
      <c r="A37" s="21" t="str">
        <f t="shared" si="2"/>
        <v>East Brunswick Township Fire District  No. 2, Middlesex County</v>
      </c>
      <c r="B37" s="68">
        <f t="shared" si="1"/>
        <v>36</v>
      </c>
      <c r="C37" s="68" t="str">
        <f>+Data!A38</f>
        <v>1204-02</v>
      </c>
      <c r="D37" s="21" t="s">
        <v>142</v>
      </c>
      <c r="E37" s="21" t="s">
        <v>254</v>
      </c>
      <c r="F37" s="21" t="s">
        <v>20</v>
      </c>
    </row>
    <row r="38" spans="1:6" x14ac:dyDescent="0.25">
      <c r="A38" s="21" t="str">
        <f t="shared" si="2"/>
        <v>East Brunswick Township Fire District  No. 3, Middlesex County</v>
      </c>
      <c r="B38" s="68">
        <f t="shared" si="1"/>
        <v>37</v>
      </c>
      <c r="C38" s="68" t="str">
        <f>+Data!A39</f>
        <v>1204-03</v>
      </c>
      <c r="D38" s="21" t="s">
        <v>143</v>
      </c>
      <c r="E38" s="21" t="s">
        <v>254</v>
      </c>
      <c r="F38" s="21" t="s">
        <v>20</v>
      </c>
    </row>
    <row r="39" spans="1:6" x14ac:dyDescent="0.25">
      <c r="A39" s="21" t="str">
        <f t="shared" si="2"/>
        <v>Eastampton Township Fire District  No. 1, Burlington County</v>
      </c>
      <c r="B39" s="68">
        <f t="shared" si="1"/>
        <v>38</v>
      </c>
      <c r="C39" s="68" t="str">
        <f>+Data!A40</f>
        <v>0311-01</v>
      </c>
      <c r="D39" s="21" t="s">
        <v>77</v>
      </c>
      <c r="E39" s="21" t="s">
        <v>255</v>
      </c>
      <c r="F39" s="21" t="s">
        <v>5</v>
      </c>
    </row>
    <row r="40" spans="1:6" x14ac:dyDescent="0.25">
      <c r="A40" s="21" t="str">
        <f t="shared" si="2"/>
        <v>Edgewater Park Township Fire District  No. 1, Burlington County</v>
      </c>
      <c r="B40" s="68">
        <f t="shared" si="1"/>
        <v>39</v>
      </c>
      <c r="C40" s="68" t="str">
        <f>+Data!A41</f>
        <v>0312-01</v>
      </c>
      <c r="D40" s="21" t="s">
        <v>78</v>
      </c>
      <c r="E40" s="21" t="s">
        <v>256</v>
      </c>
      <c r="F40" s="21" t="s">
        <v>5</v>
      </c>
    </row>
    <row r="41" spans="1:6" x14ac:dyDescent="0.25">
      <c r="A41" s="21" t="str">
        <f t="shared" si="2"/>
        <v>Englishtown Borough Fire District  No. 1, Monmouth County</v>
      </c>
      <c r="B41" s="68">
        <f t="shared" si="1"/>
        <v>40</v>
      </c>
      <c r="C41" s="68" t="str">
        <f>+Data!A42</f>
        <v>1312-01</v>
      </c>
      <c r="D41" s="21" t="s">
        <v>167</v>
      </c>
      <c r="E41" s="21" t="s">
        <v>257</v>
      </c>
      <c r="F41" s="21" t="s">
        <v>26</v>
      </c>
    </row>
    <row r="42" spans="1:6" x14ac:dyDescent="0.25">
      <c r="A42" s="21" t="str">
        <f t="shared" si="2"/>
        <v>Evesham Township Fire District  No. 1, Burlington County</v>
      </c>
      <c r="B42" s="68">
        <f t="shared" si="1"/>
        <v>41</v>
      </c>
      <c r="C42" s="68" t="str">
        <f>+Data!A43</f>
        <v>0313-01</v>
      </c>
      <c r="D42" s="21" t="s">
        <v>79</v>
      </c>
      <c r="E42" s="21" t="s">
        <v>258</v>
      </c>
      <c r="F42" s="21" t="s">
        <v>5</v>
      </c>
    </row>
    <row r="43" spans="1:6" x14ac:dyDescent="0.25">
      <c r="A43" s="21" t="str">
        <f t="shared" si="2"/>
        <v>Florence Township Fire District  No. 1, Burlington County</v>
      </c>
      <c r="B43" s="68">
        <f t="shared" si="1"/>
        <v>42</v>
      </c>
      <c r="C43" s="68" t="str">
        <f>+Data!A44</f>
        <v>0315-01</v>
      </c>
      <c r="D43" s="21" t="s">
        <v>80</v>
      </c>
      <c r="E43" s="21" t="s">
        <v>259</v>
      </c>
      <c r="F43" s="21" t="s">
        <v>5</v>
      </c>
    </row>
    <row r="44" spans="1:6" x14ac:dyDescent="0.25">
      <c r="A44" s="21" t="str">
        <f t="shared" si="2"/>
        <v>Franklin Township Fire District  No. 1 (Gloucester), Gloucester County</v>
      </c>
      <c r="B44" s="68">
        <f t="shared" si="1"/>
        <v>43</v>
      </c>
      <c r="C44" s="68" t="str">
        <f>+Data!A45</f>
        <v>0805-01</v>
      </c>
      <c r="D44" s="21" t="s">
        <v>124</v>
      </c>
      <c r="E44" s="21" t="s">
        <v>17</v>
      </c>
      <c r="F44" s="21" t="s">
        <v>16</v>
      </c>
    </row>
    <row r="45" spans="1:6" x14ac:dyDescent="0.25">
      <c r="A45" s="21" t="str">
        <f t="shared" si="2"/>
        <v>Franklin Township Fire District  No. 1 (Somerset), Somerset County</v>
      </c>
      <c r="B45" s="68">
        <f t="shared" si="1"/>
        <v>44</v>
      </c>
      <c r="C45" s="68" t="str">
        <f>+Data!A46</f>
        <v>1808-01</v>
      </c>
      <c r="D45" s="21" t="s">
        <v>223</v>
      </c>
      <c r="E45" s="21" t="s">
        <v>17</v>
      </c>
      <c r="F45" s="21" t="s">
        <v>33</v>
      </c>
    </row>
    <row r="46" spans="1:6" x14ac:dyDescent="0.25">
      <c r="A46" s="21" t="str">
        <f t="shared" si="2"/>
        <v>Franklin Township Fire District  No. 2 (Somerset), Somerset County</v>
      </c>
      <c r="B46" s="68">
        <f t="shared" si="1"/>
        <v>45</v>
      </c>
      <c r="C46" s="68" t="str">
        <f>+Data!A47</f>
        <v>1808-02</v>
      </c>
      <c r="D46" s="21" t="s">
        <v>224</v>
      </c>
      <c r="E46" s="21" t="s">
        <v>17</v>
      </c>
      <c r="F46" s="21" t="s">
        <v>33</v>
      </c>
    </row>
    <row r="47" spans="1:6" x14ac:dyDescent="0.25">
      <c r="A47" s="21" t="str">
        <f t="shared" si="2"/>
        <v>Franklin Township Fire District  No. 2, Gloucester County</v>
      </c>
      <c r="B47" s="68">
        <f t="shared" si="1"/>
        <v>46</v>
      </c>
      <c r="C47" s="68" t="str">
        <f>+Data!A48</f>
        <v>0805-02</v>
      </c>
      <c r="D47" s="21" t="s">
        <v>125</v>
      </c>
      <c r="E47" s="21" t="s">
        <v>17</v>
      </c>
      <c r="F47" s="21" t="s">
        <v>16</v>
      </c>
    </row>
    <row r="48" spans="1:6" x14ac:dyDescent="0.25">
      <c r="A48" s="21" t="str">
        <f t="shared" si="2"/>
        <v>Franklin Township Fire District  No. 3 (Gloucester), Gloucester County</v>
      </c>
      <c r="B48" s="68">
        <f t="shared" si="1"/>
        <v>47</v>
      </c>
      <c r="C48" s="68" t="str">
        <f>+Data!A49</f>
        <v>0805-03</v>
      </c>
      <c r="D48" s="21" t="s">
        <v>126</v>
      </c>
      <c r="E48" s="21" t="s">
        <v>17</v>
      </c>
      <c r="F48" s="21" t="s">
        <v>16</v>
      </c>
    </row>
    <row r="49" spans="1:6" x14ac:dyDescent="0.25">
      <c r="A49" s="21" t="str">
        <f t="shared" si="2"/>
        <v>Franklin Township Fire District  No. 3 (Somerset), Somerset County</v>
      </c>
      <c r="B49" s="68">
        <f t="shared" si="1"/>
        <v>48</v>
      </c>
      <c r="C49" s="68" t="str">
        <f>+Data!A50</f>
        <v>1808-03</v>
      </c>
      <c r="D49" s="21" t="s">
        <v>225</v>
      </c>
      <c r="E49" s="21" t="s">
        <v>17</v>
      </c>
      <c r="F49" s="21" t="s">
        <v>33</v>
      </c>
    </row>
    <row r="50" spans="1:6" x14ac:dyDescent="0.25">
      <c r="A50" s="21" t="str">
        <f t="shared" si="2"/>
        <v>Franklin Township Fire District  No. 4 (Somerset), Somerset County</v>
      </c>
      <c r="B50" s="68">
        <f t="shared" si="1"/>
        <v>49</v>
      </c>
      <c r="C50" s="68" t="str">
        <f>+Data!A51</f>
        <v>1808-04</v>
      </c>
      <c r="D50" s="21" t="s">
        <v>226</v>
      </c>
      <c r="E50" s="21" t="s">
        <v>17</v>
      </c>
      <c r="F50" s="21" t="s">
        <v>33</v>
      </c>
    </row>
    <row r="51" spans="1:6" x14ac:dyDescent="0.25">
      <c r="A51" s="21" t="str">
        <f t="shared" si="2"/>
        <v>Franklin Township Fire District  No. 5, Gloucester County</v>
      </c>
      <c r="B51" s="68">
        <f t="shared" si="1"/>
        <v>50</v>
      </c>
      <c r="C51" s="68" t="str">
        <f>+Data!A52</f>
        <v>0805-05</v>
      </c>
      <c r="D51" s="21" t="s">
        <v>128</v>
      </c>
      <c r="E51" s="21" t="s">
        <v>17</v>
      </c>
      <c r="F51" s="21" t="s">
        <v>16</v>
      </c>
    </row>
    <row r="52" spans="1:6" x14ac:dyDescent="0.25">
      <c r="A52" s="21" t="str">
        <f t="shared" si="2"/>
        <v>Franklin Township Fire District No 1 (Hunterdon), Hunterdon County</v>
      </c>
      <c r="B52" s="68">
        <f t="shared" si="1"/>
        <v>51</v>
      </c>
      <c r="C52" s="68" t="str">
        <f>+Data!A53</f>
        <v>1010-01</v>
      </c>
      <c r="D52" s="21" t="s">
        <v>133</v>
      </c>
      <c r="E52" s="21" t="s">
        <v>17</v>
      </c>
      <c r="F52" s="21" t="s">
        <v>18</v>
      </c>
    </row>
    <row r="53" spans="1:6" x14ac:dyDescent="0.25">
      <c r="A53" s="21" t="str">
        <f t="shared" si="2"/>
        <v>Franklin Township Fire District No. 4 (Gloucester), Gloucester County</v>
      </c>
      <c r="B53" s="68">
        <f t="shared" si="1"/>
        <v>52</v>
      </c>
      <c r="C53" s="68" t="str">
        <f>+Data!A54</f>
        <v>0805-04</v>
      </c>
      <c r="D53" s="21" t="s">
        <v>127</v>
      </c>
      <c r="E53" s="21" t="s">
        <v>17</v>
      </c>
      <c r="F53" s="21" t="s">
        <v>16</v>
      </c>
    </row>
    <row r="54" spans="1:6" x14ac:dyDescent="0.25">
      <c r="A54" s="21" t="str">
        <f t="shared" si="2"/>
        <v>Freehold Township Fire District  No. 1, Monmouth County</v>
      </c>
      <c r="B54" s="68">
        <f t="shared" si="1"/>
        <v>53</v>
      </c>
      <c r="C54" s="68" t="str">
        <f>+Data!A55</f>
        <v>1316-01</v>
      </c>
      <c r="D54" s="21" t="s">
        <v>168</v>
      </c>
      <c r="E54" s="21" t="s">
        <v>260</v>
      </c>
      <c r="F54" s="21" t="s">
        <v>26</v>
      </c>
    </row>
    <row r="55" spans="1:6" x14ac:dyDescent="0.25">
      <c r="A55" s="21" t="str">
        <f t="shared" si="2"/>
        <v>Freehold Township Fire District  No. 2, Monmouth County</v>
      </c>
      <c r="B55" s="68">
        <f t="shared" si="1"/>
        <v>54</v>
      </c>
      <c r="C55" s="68" t="str">
        <f>+Data!A56</f>
        <v>1316-02</v>
      </c>
      <c r="D55" s="21" t="s">
        <v>169</v>
      </c>
      <c r="E55" s="21" t="s">
        <v>260</v>
      </c>
      <c r="F55" s="21" t="s">
        <v>26</v>
      </c>
    </row>
    <row r="56" spans="1:6" x14ac:dyDescent="0.25">
      <c r="A56" s="21" t="str">
        <f t="shared" si="2"/>
        <v>Gloucester Township Fire District  No. 1, Camden County</v>
      </c>
      <c r="B56" s="68">
        <f t="shared" si="1"/>
        <v>55</v>
      </c>
      <c r="C56" s="68" t="str">
        <f>+Data!A57</f>
        <v>0415-01</v>
      </c>
      <c r="D56" s="21" t="s">
        <v>88</v>
      </c>
      <c r="E56" s="21" t="s">
        <v>261</v>
      </c>
      <c r="F56" s="21" t="s">
        <v>9</v>
      </c>
    </row>
    <row r="57" spans="1:6" x14ac:dyDescent="0.25">
      <c r="A57" s="21" t="str">
        <f t="shared" si="2"/>
        <v>Gloucester Township Fire District  No. 2, Camden County</v>
      </c>
      <c r="B57" s="68">
        <f t="shared" si="1"/>
        <v>56</v>
      </c>
      <c r="C57" s="68" t="str">
        <f>+Data!A58</f>
        <v>0415-02</v>
      </c>
      <c r="D57" s="21" t="s">
        <v>89</v>
      </c>
      <c r="E57" s="21" t="s">
        <v>261</v>
      </c>
      <c r="F57" s="21" t="s">
        <v>9</v>
      </c>
    </row>
    <row r="58" spans="1:6" x14ac:dyDescent="0.25">
      <c r="A58" s="21" t="str">
        <f t="shared" si="2"/>
        <v>Gloucester Township Fire District  No. 3, Camden County</v>
      </c>
      <c r="B58" s="68">
        <f t="shared" si="1"/>
        <v>57</v>
      </c>
      <c r="C58" s="68" t="str">
        <f>+Data!A59</f>
        <v>0415-03</v>
      </c>
      <c r="D58" s="21" t="s">
        <v>90</v>
      </c>
      <c r="E58" s="21" t="s">
        <v>261</v>
      </c>
      <c r="F58" s="21" t="s">
        <v>9</v>
      </c>
    </row>
    <row r="59" spans="1:6" x14ac:dyDescent="0.25">
      <c r="A59" s="21" t="str">
        <f t="shared" si="2"/>
        <v>Gloucester Township Fire District  No. 4, Camden County</v>
      </c>
      <c r="B59" s="68">
        <f t="shared" si="1"/>
        <v>58</v>
      </c>
      <c r="C59" s="68" t="str">
        <f>+Data!A60</f>
        <v>0415-04</v>
      </c>
      <c r="D59" s="21" t="s">
        <v>91</v>
      </c>
      <c r="E59" s="21" t="s">
        <v>10</v>
      </c>
      <c r="F59" s="21" t="s">
        <v>9</v>
      </c>
    </row>
    <row r="60" spans="1:6" x14ac:dyDescent="0.25">
      <c r="A60" s="21" t="str">
        <f t="shared" si="2"/>
        <v>Gloucester Township Fire District  No. 5, Camden County</v>
      </c>
      <c r="B60" s="68">
        <f t="shared" si="1"/>
        <v>59</v>
      </c>
      <c r="C60" s="68" t="str">
        <f>+Data!A61</f>
        <v>0415-05</v>
      </c>
      <c r="D60" s="21" t="s">
        <v>92</v>
      </c>
      <c r="E60" s="21" t="s">
        <v>10</v>
      </c>
      <c r="F60" s="21" t="s">
        <v>9</v>
      </c>
    </row>
    <row r="61" spans="1:6" x14ac:dyDescent="0.25">
      <c r="A61" s="21" t="str">
        <f t="shared" si="2"/>
        <v>Gloucester Township Fire District  No. 6, Camden County</v>
      </c>
      <c r="B61" s="68">
        <f t="shared" si="1"/>
        <v>60</v>
      </c>
      <c r="C61" s="68" t="str">
        <f>+Data!A62</f>
        <v>0415-06</v>
      </c>
      <c r="D61" s="21" t="s">
        <v>93</v>
      </c>
      <c r="E61" s="21" t="s">
        <v>10</v>
      </c>
      <c r="F61" s="21" t="s">
        <v>9</v>
      </c>
    </row>
    <row r="62" spans="1:6" x14ac:dyDescent="0.25">
      <c r="A62" s="21" t="str">
        <f t="shared" si="2"/>
        <v>Haddon Township Fire District  No. 1, Camden County</v>
      </c>
      <c r="B62" s="68">
        <f t="shared" si="1"/>
        <v>61</v>
      </c>
      <c r="C62" s="68" t="str">
        <f>+Data!A63</f>
        <v>0416-01</v>
      </c>
      <c r="D62" s="21" t="s">
        <v>94</v>
      </c>
      <c r="E62" s="21" t="s">
        <v>262</v>
      </c>
      <c r="F62" s="21" t="s">
        <v>9</v>
      </c>
    </row>
    <row r="63" spans="1:6" x14ac:dyDescent="0.25">
      <c r="A63" s="21" t="str">
        <f t="shared" ref="A63:A84" si="3">D63&amp;", "&amp;F63&amp;" County"</f>
        <v>Haddon Township Fire District  No. 3, Camden County</v>
      </c>
      <c r="B63" s="68">
        <f t="shared" si="1"/>
        <v>62</v>
      </c>
      <c r="C63" s="68" t="str">
        <f>+Data!A64</f>
        <v>0416-03</v>
      </c>
      <c r="D63" s="21" t="s">
        <v>95</v>
      </c>
      <c r="E63" s="21" t="s">
        <v>262</v>
      </c>
      <c r="F63" s="21" t="s">
        <v>9</v>
      </c>
    </row>
    <row r="64" spans="1:6" x14ac:dyDescent="0.25">
      <c r="A64" s="21" t="str">
        <f t="shared" si="3"/>
        <v>Haddon Township Fire District  No. 4, Camden County</v>
      </c>
      <c r="B64" s="68">
        <f t="shared" si="1"/>
        <v>63</v>
      </c>
      <c r="C64" s="68" t="str">
        <f>+Data!A65</f>
        <v>0416-04</v>
      </c>
      <c r="D64" s="21" t="s">
        <v>96</v>
      </c>
      <c r="E64" s="21" t="s">
        <v>262</v>
      </c>
      <c r="F64" s="21" t="s">
        <v>9</v>
      </c>
    </row>
    <row r="65" spans="1:6" x14ac:dyDescent="0.25">
      <c r="A65" s="21" t="str">
        <f t="shared" si="3"/>
        <v>Hanover Township Fire District  No. 2, Morris County</v>
      </c>
      <c r="B65" s="68">
        <f t="shared" si="1"/>
        <v>64</v>
      </c>
      <c r="C65" s="68" t="str">
        <f>+Data!A66</f>
        <v>1412-02</v>
      </c>
      <c r="D65" s="21" t="s">
        <v>195</v>
      </c>
      <c r="E65" s="21" t="s">
        <v>298</v>
      </c>
      <c r="F65" s="21" t="s">
        <v>28</v>
      </c>
    </row>
    <row r="66" spans="1:6" x14ac:dyDescent="0.25">
      <c r="A66" s="21" t="str">
        <f t="shared" si="3"/>
        <v>Hanover Township Fire District  No. 3, Morris County</v>
      </c>
      <c r="B66" s="68">
        <f t="shared" si="1"/>
        <v>65</v>
      </c>
      <c r="C66" s="68" t="str">
        <f>+Data!A67</f>
        <v>1412-03</v>
      </c>
      <c r="D66" s="21" t="s">
        <v>192</v>
      </c>
      <c r="E66" s="21" t="s">
        <v>298</v>
      </c>
      <c r="F66" s="21" t="s">
        <v>28</v>
      </c>
    </row>
    <row r="67" spans="1:6" x14ac:dyDescent="0.25">
      <c r="A67" s="21" t="str">
        <f t="shared" si="3"/>
        <v>Harrison Township Fire District  No. 1, Gloucester County</v>
      </c>
      <c r="B67" s="68">
        <f t="shared" si="1"/>
        <v>66</v>
      </c>
      <c r="C67" s="68" t="str">
        <f>+Data!A68</f>
        <v>0808-01</v>
      </c>
      <c r="D67" s="21" t="s">
        <v>129</v>
      </c>
      <c r="E67" s="21" t="s">
        <v>263</v>
      </c>
      <c r="F67" s="21" t="s">
        <v>16</v>
      </c>
    </row>
    <row r="68" spans="1:6" x14ac:dyDescent="0.25">
      <c r="A68" s="21" t="str">
        <f t="shared" si="3"/>
        <v>Hazlet Township Fire District  No. 1, Monmouth County</v>
      </c>
      <c r="B68" s="68">
        <f t="shared" si="1"/>
        <v>67</v>
      </c>
      <c r="C68" s="68" t="str">
        <f>+Data!A69</f>
        <v>1339-01</v>
      </c>
      <c r="D68" s="21" t="s">
        <v>181</v>
      </c>
      <c r="E68" s="21" t="s">
        <v>264</v>
      </c>
      <c r="F68" s="21" t="s">
        <v>26</v>
      </c>
    </row>
    <row r="69" spans="1:6" x14ac:dyDescent="0.25">
      <c r="A69" s="21" t="str">
        <f t="shared" si="3"/>
        <v>Hillsborough Township Fire District  No. 1, Somerset County</v>
      </c>
      <c r="B69" s="68">
        <f t="shared" si="1"/>
        <v>68</v>
      </c>
      <c r="C69" s="68" t="str">
        <f>+Data!A70</f>
        <v>1810-01</v>
      </c>
      <c r="D69" s="21" t="s">
        <v>227</v>
      </c>
      <c r="E69" s="21" t="s">
        <v>265</v>
      </c>
      <c r="F69" s="21" t="s">
        <v>33</v>
      </c>
    </row>
    <row r="70" spans="1:6" x14ac:dyDescent="0.25">
      <c r="A70" s="21" t="str">
        <f t="shared" si="3"/>
        <v>Hopewell Borough Fire District  No. 1, Mercer County</v>
      </c>
      <c r="B70" s="68">
        <f t="shared" si="1"/>
        <v>69</v>
      </c>
      <c r="C70" s="68" t="str">
        <f>+Data!A71</f>
        <v>1105-01</v>
      </c>
      <c r="D70" s="21" t="s">
        <v>135</v>
      </c>
      <c r="E70" s="21" t="s">
        <v>266</v>
      </c>
      <c r="F70" s="21" t="s">
        <v>19</v>
      </c>
    </row>
    <row r="71" spans="1:6" x14ac:dyDescent="0.25">
      <c r="A71" s="21" t="str">
        <f t="shared" si="3"/>
        <v>Hopewell Township Fire District  No. 1, Mercer County</v>
      </c>
      <c r="B71" s="68">
        <f t="shared" si="1"/>
        <v>70</v>
      </c>
      <c r="C71" s="68" t="str">
        <f>+Data!A72</f>
        <v>1106-01</v>
      </c>
      <c r="D71" s="21" t="s">
        <v>136</v>
      </c>
      <c r="E71" s="21" t="s">
        <v>267</v>
      </c>
      <c r="F71" s="21" t="s">
        <v>19</v>
      </c>
    </row>
    <row r="72" spans="1:6" x14ac:dyDescent="0.25">
      <c r="A72" s="21" t="str">
        <f t="shared" si="3"/>
        <v>Howell Township Fire District  No. 1, Monmouth County</v>
      </c>
      <c r="B72" s="68">
        <f t="shared" si="1"/>
        <v>71</v>
      </c>
      <c r="C72" s="68" t="str">
        <f>+Data!A73</f>
        <v>1319-01</v>
      </c>
      <c r="D72" s="21" t="s">
        <v>170</v>
      </c>
      <c r="E72" s="21" t="s">
        <v>268</v>
      </c>
      <c r="F72" s="21" t="s">
        <v>26</v>
      </c>
    </row>
    <row r="73" spans="1:6" x14ac:dyDescent="0.25">
      <c r="A73" s="21" t="str">
        <f t="shared" si="3"/>
        <v>Howell Township Fire District  No. 2, Monmouth County</v>
      </c>
      <c r="B73" s="68">
        <f t="shared" si="1"/>
        <v>72</v>
      </c>
      <c r="C73" s="68" t="str">
        <f>+Data!A74</f>
        <v>1319-02</v>
      </c>
      <c r="D73" s="21" t="s">
        <v>171</v>
      </c>
      <c r="E73" s="21" t="s">
        <v>268</v>
      </c>
      <c r="F73" s="21" t="s">
        <v>26</v>
      </c>
    </row>
    <row r="74" spans="1:6" x14ac:dyDescent="0.25">
      <c r="A74" s="21" t="str">
        <f t="shared" si="3"/>
        <v>Howell Township Fire District  No. 3, Monmouth County</v>
      </c>
      <c r="B74" s="68">
        <f t="shared" si="1"/>
        <v>73</v>
      </c>
      <c r="C74" s="68" t="str">
        <f>+Data!A75</f>
        <v>1319-03</v>
      </c>
      <c r="D74" s="21" t="s">
        <v>172</v>
      </c>
      <c r="E74" s="21" t="s">
        <v>268</v>
      </c>
      <c r="F74" s="21" t="s">
        <v>26</v>
      </c>
    </row>
    <row r="75" spans="1:6" x14ac:dyDescent="0.25">
      <c r="A75" s="21" t="str">
        <f t="shared" si="3"/>
        <v>Howell Township Fire District  No. 4, Monmouth County</v>
      </c>
      <c r="B75" s="68">
        <f t="shared" si="1"/>
        <v>74</v>
      </c>
      <c r="C75" s="68" t="str">
        <f>+Data!A76</f>
        <v>1319-04</v>
      </c>
      <c r="D75" s="21" t="s">
        <v>173</v>
      </c>
      <c r="E75" s="21" t="s">
        <v>268</v>
      </c>
      <c r="F75" s="21" t="s">
        <v>26</v>
      </c>
    </row>
    <row r="76" spans="1:6" x14ac:dyDescent="0.25">
      <c r="A76" s="21" t="str">
        <f t="shared" si="3"/>
        <v>Howell Township Fire District No. 5, Monmouth County</v>
      </c>
      <c r="B76" s="68">
        <f t="shared" si="1"/>
        <v>75</v>
      </c>
      <c r="C76" s="68" t="str">
        <f>+Data!A77</f>
        <v>1319-05</v>
      </c>
      <c r="D76" s="21" t="s">
        <v>174</v>
      </c>
      <c r="E76" s="21" t="s">
        <v>268</v>
      </c>
      <c r="F76" s="21" t="s">
        <v>26</v>
      </c>
    </row>
    <row r="77" spans="1:6" x14ac:dyDescent="0.25">
      <c r="A77" s="21" t="str">
        <f t="shared" si="3"/>
        <v>Jackson Township Fire District  No. 2, Ocean County</v>
      </c>
      <c r="B77" s="68">
        <f t="shared" si="1"/>
        <v>76</v>
      </c>
      <c r="C77" s="68" t="str">
        <f>+Data!A78</f>
        <v>1511-02</v>
      </c>
      <c r="D77" s="21" t="s">
        <v>203</v>
      </c>
      <c r="E77" s="21" t="s">
        <v>269</v>
      </c>
      <c r="F77" s="21" t="s">
        <v>29</v>
      </c>
    </row>
    <row r="78" spans="1:6" x14ac:dyDescent="0.25">
      <c r="A78" s="21" t="str">
        <f t="shared" si="3"/>
        <v>Jackson Township Fire District  No. 3, Ocean County</v>
      </c>
      <c r="B78" s="68">
        <f t="shared" si="1"/>
        <v>77</v>
      </c>
      <c r="C78" s="68" t="str">
        <f>+Data!A79</f>
        <v>1511-03</v>
      </c>
      <c r="D78" s="21" t="s">
        <v>209</v>
      </c>
      <c r="E78" s="21" t="s">
        <v>269</v>
      </c>
      <c r="F78" s="21" t="s">
        <v>29</v>
      </c>
    </row>
    <row r="79" spans="1:6" x14ac:dyDescent="0.25">
      <c r="A79" s="21" t="str">
        <f t="shared" si="3"/>
        <v>Jackson Township Fire District  No. 4, Ocean County</v>
      </c>
      <c r="B79" s="68">
        <f t="shared" si="1"/>
        <v>78</v>
      </c>
      <c r="C79" s="68" t="str">
        <f>+Data!A80</f>
        <v>1511-04</v>
      </c>
      <c r="D79" s="21" t="s">
        <v>210</v>
      </c>
      <c r="E79" s="21" t="s">
        <v>30</v>
      </c>
      <c r="F79" s="21" t="s">
        <v>29</v>
      </c>
    </row>
    <row r="80" spans="1:6" x14ac:dyDescent="0.25">
      <c r="A80" s="21" t="str">
        <f t="shared" si="3"/>
        <v>Jamesburg Borough Fire District  No. 1, Middlesex County</v>
      </c>
      <c r="B80" s="68">
        <f t="shared" ref="B80:B143" si="4">+B79+1</f>
        <v>79</v>
      </c>
      <c r="C80" s="68" t="str">
        <f>+Data!A81</f>
        <v>1208-01</v>
      </c>
      <c r="D80" s="21" t="s">
        <v>144</v>
      </c>
      <c r="E80" s="21" t="s">
        <v>270</v>
      </c>
      <c r="F80" s="21" t="s">
        <v>20</v>
      </c>
    </row>
    <row r="81" spans="1:6" x14ac:dyDescent="0.25">
      <c r="A81" s="21" t="str">
        <f t="shared" si="3"/>
        <v>Lakewood Township Fire District  No. 1, Ocean County</v>
      </c>
      <c r="B81" s="68">
        <f t="shared" si="4"/>
        <v>80</v>
      </c>
      <c r="C81" s="68" t="str">
        <f>+Data!A82</f>
        <v>1514-01</v>
      </c>
      <c r="D81" s="21" t="s">
        <v>208</v>
      </c>
      <c r="E81" s="21" t="s">
        <v>271</v>
      </c>
      <c r="F81" s="21" t="s">
        <v>29</v>
      </c>
    </row>
    <row r="82" spans="1:6" x14ac:dyDescent="0.25">
      <c r="A82" s="21" t="str">
        <f t="shared" si="3"/>
        <v>Lambertville City Fire District  No. 1, Hunterdon County</v>
      </c>
      <c r="B82" s="68">
        <f t="shared" si="4"/>
        <v>81</v>
      </c>
      <c r="C82" s="68" t="str">
        <f>+Data!A83</f>
        <v>1017-01</v>
      </c>
      <c r="D82" s="21" t="s">
        <v>134</v>
      </c>
      <c r="E82" s="21" t="s">
        <v>272</v>
      </c>
      <c r="F82" s="21" t="s">
        <v>18</v>
      </c>
    </row>
    <row r="83" spans="1:6" x14ac:dyDescent="0.25">
      <c r="A83" s="21" t="str">
        <f t="shared" si="3"/>
        <v>Lindenwold Borough Fire District  No. 1, Camden County</v>
      </c>
      <c r="B83" s="68">
        <f t="shared" si="4"/>
        <v>82</v>
      </c>
      <c r="C83" s="68" t="str">
        <f>+Data!A84</f>
        <v>0422-01</v>
      </c>
      <c r="D83" s="21" t="s">
        <v>97</v>
      </c>
      <c r="E83" s="21" t="s">
        <v>273</v>
      </c>
      <c r="F83" s="21" t="s">
        <v>9</v>
      </c>
    </row>
    <row r="84" spans="1:6" x14ac:dyDescent="0.25">
      <c r="A84" s="21" t="str">
        <f t="shared" si="3"/>
        <v>Little Egg Harbor Twp Fire District  No. 2, Ocean County</v>
      </c>
      <c r="B84" s="68">
        <f t="shared" si="4"/>
        <v>83</v>
      </c>
      <c r="C84" s="68" t="str">
        <f>+Data!A85</f>
        <v>1516-02</v>
      </c>
      <c r="D84" s="21" t="s">
        <v>213</v>
      </c>
      <c r="E84" s="21" t="s">
        <v>299</v>
      </c>
      <c r="F84" s="21" t="s">
        <v>29</v>
      </c>
    </row>
    <row r="85" spans="1:6" x14ac:dyDescent="0.25">
      <c r="A85" s="21" t="str">
        <f t="shared" ref="A85:A116" si="5">D85&amp;", "&amp;F85&amp;" County"</f>
        <v>Little Egg Harbor Twp Fire District  No. 3, Ocean County</v>
      </c>
      <c r="B85" s="68">
        <f t="shared" si="4"/>
        <v>84</v>
      </c>
      <c r="C85" s="68" t="str">
        <f>+Data!A86</f>
        <v>1516-03</v>
      </c>
      <c r="D85" s="21" t="s">
        <v>214</v>
      </c>
      <c r="E85" s="21" t="s">
        <v>299</v>
      </c>
      <c r="F85" s="21" t="s">
        <v>29</v>
      </c>
    </row>
    <row r="86" spans="1:6" x14ac:dyDescent="0.25">
      <c r="A86" s="21" t="str">
        <f t="shared" si="5"/>
        <v>Little Egg Harbor Twp. Fire District  No. 1, Ocean County</v>
      </c>
      <c r="B86" s="68">
        <f t="shared" si="4"/>
        <v>85</v>
      </c>
      <c r="C86" s="68" t="str">
        <f>+Data!A87</f>
        <v>1516-01</v>
      </c>
      <c r="D86" s="21" t="s">
        <v>211</v>
      </c>
      <c r="E86" s="21" t="s">
        <v>304</v>
      </c>
      <c r="F86" s="21" t="s">
        <v>29</v>
      </c>
    </row>
    <row r="87" spans="1:6" x14ac:dyDescent="0.25">
      <c r="A87" s="21" t="str">
        <f t="shared" si="5"/>
        <v>Lower Township Fire District  No. 1, Cape May County</v>
      </c>
      <c r="B87" s="68">
        <f t="shared" si="4"/>
        <v>86</v>
      </c>
      <c r="C87" s="68" t="str">
        <f>+Data!A88</f>
        <v>0505-.01</v>
      </c>
      <c r="D87" s="21" t="s">
        <v>104</v>
      </c>
      <c r="E87" s="21" t="s">
        <v>274</v>
      </c>
      <c r="F87" s="21" t="s">
        <v>11</v>
      </c>
    </row>
    <row r="88" spans="1:6" x14ac:dyDescent="0.25">
      <c r="A88" s="21" t="str">
        <f t="shared" si="5"/>
        <v>Lower Township Fire District  No. 2, Cape May County</v>
      </c>
      <c r="B88" s="68">
        <f t="shared" si="4"/>
        <v>87</v>
      </c>
      <c r="C88" s="68" t="str">
        <f>+Data!A89</f>
        <v>0505-02</v>
      </c>
      <c r="D88" s="21" t="s">
        <v>105</v>
      </c>
      <c r="E88" s="21" t="s">
        <v>274</v>
      </c>
      <c r="F88" s="21" t="s">
        <v>11</v>
      </c>
    </row>
    <row r="89" spans="1:6" x14ac:dyDescent="0.25">
      <c r="A89" s="21" t="str">
        <f t="shared" si="5"/>
        <v>Lower Township Fire District  No. 3, Cape May County</v>
      </c>
      <c r="B89" s="68">
        <f t="shared" si="4"/>
        <v>88</v>
      </c>
      <c r="C89" s="68" t="str">
        <f>+Data!A90</f>
        <v>0505-03</v>
      </c>
      <c r="D89" s="21" t="s">
        <v>106</v>
      </c>
      <c r="E89" s="21" t="s">
        <v>274</v>
      </c>
      <c r="F89" s="21" t="s">
        <v>11</v>
      </c>
    </row>
    <row r="90" spans="1:6" x14ac:dyDescent="0.25">
      <c r="A90" s="21" t="str">
        <f t="shared" si="5"/>
        <v>Manalapan Township Fire District  No. 1, Monmouth County</v>
      </c>
      <c r="B90" s="68">
        <f t="shared" si="4"/>
        <v>89</v>
      </c>
      <c r="C90" s="68" t="str">
        <f>+Data!A91</f>
        <v>1326-01</v>
      </c>
      <c r="D90" s="21" t="s">
        <v>175</v>
      </c>
      <c r="E90" s="21" t="s">
        <v>275</v>
      </c>
      <c r="F90" s="21" t="s">
        <v>26</v>
      </c>
    </row>
    <row r="91" spans="1:6" x14ac:dyDescent="0.25">
      <c r="A91" s="21" t="str">
        <f t="shared" si="5"/>
        <v>Manalapan Township Fire District  No. 2, Monmouth County</v>
      </c>
      <c r="B91" s="68">
        <f t="shared" si="4"/>
        <v>90</v>
      </c>
      <c r="C91" s="68" t="str">
        <f>+Data!A92</f>
        <v>1326-02</v>
      </c>
      <c r="D91" s="21" t="s">
        <v>176</v>
      </c>
      <c r="E91" s="21" t="s">
        <v>275</v>
      </c>
      <c r="F91" s="21" t="s">
        <v>26</v>
      </c>
    </row>
    <row r="92" spans="1:6" x14ac:dyDescent="0.25">
      <c r="A92" s="21" t="str">
        <f t="shared" si="5"/>
        <v>Manasquan Boro Fire District  No.1, Monmouth County</v>
      </c>
      <c r="B92" s="68">
        <f t="shared" si="4"/>
        <v>91</v>
      </c>
      <c r="C92" s="68" t="str">
        <f>+Data!A93</f>
        <v>1327-01</v>
      </c>
      <c r="D92" s="21" t="s">
        <v>177</v>
      </c>
      <c r="E92" s="21" t="s">
        <v>302</v>
      </c>
      <c r="F92" s="21" t="s">
        <v>26</v>
      </c>
    </row>
    <row r="93" spans="1:6" x14ac:dyDescent="0.25">
      <c r="A93" s="21" t="str">
        <f t="shared" si="5"/>
        <v>Mantua Twp. Fire District  No. 1, Gloucester County</v>
      </c>
      <c r="B93" s="68">
        <f t="shared" si="4"/>
        <v>92</v>
      </c>
      <c r="C93" s="68" t="str">
        <f>+Data!A94</f>
        <v>0810-01</v>
      </c>
      <c r="D93" s="21" t="s">
        <v>130</v>
      </c>
      <c r="E93" s="21" t="s">
        <v>276</v>
      </c>
      <c r="F93" s="21" t="s">
        <v>16</v>
      </c>
    </row>
    <row r="94" spans="1:6" x14ac:dyDescent="0.25">
      <c r="A94" s="21" t="str">
        <f t="shared" si="5"/>
        <v>Marlboro Township Fire District  No. 1, Monmouth County</v>
      </c>
      <c r="B94" s="68">
        <f t="shared" si="4"/>
        <v>93</v>
      </c>
      <c r="C94" s="68" t="str">
        <f>+Data!A95</f>
        <v>1328-01</v>
      </c>
      <c r="D94" s="21" t="s">
        <v>178</v>
      </c>
      <c r="E94" s="21" t="s">
        <v>277</v>
      </c>
      <c r="F94" s="21" t="s">
        <v>26</v>
      </c>
    </row>
    <row r="95" spans="1:6" x14ac:dyDescent="0.25">
      <c r="A95" s="21" t="str">
        <f t="shared" si="5"/>
        <v>Marlboro Township Fire District  No. 2, Monmouth County</v>
      </c>
      <c r="B95" s="68">
        <f t="shared" si="4"/>
        <v>94</v>
      </c>
      <c r="C95" s="68" t="str">
        <f>+Data!A96</f>
        <v>1328-02</v>
      </c>
      <c r="D95" s="21" t="s">
        <v>179</v>
      </c>
      <c r="E95" s="21" t="s">
        <v>277</v>
      </c>
      <c r="F95" s="21" t="s">
        <v>26</v>
      </c>
    </row>
    <row r="96" spans="1:6" x14ac:dyDescent="0.25">
      <c r="A96" s="21" t="str">
        <f t="shared" si="5"/>
        <v>Marlboro Township Fire District  No.3, Monmouth County</v>
      </c>
      <c r="B96" s="68">
        <f t="shared" si="4"/>
        <v>95</v>
      </c>
      <c r="C96" s="68" t="str">
        <f>+Data!A97</f>
        <v>1328-03</v>
      </c>
      <c r="D96" s="21" t="s">
        <v>180</v>
      </c>
      <c r="E96" s="21" t="s">
        <v>277</v>
      </c>
      <c r="F96" s="21" t="s">
        <v>26</v>
      </c>
    </row>
    <row r="97" spans="1:6" x14ac:dyDescent="0.25">
      <c r="A97" s="21" t="str">
        <f t="shared" si="5"/>
        <v>Maurice River Township Fire District  No. 1, Cumberland County</v>
      </c>
      <c r="B97" s="68">
        <f t="shared" si="4"/>
        <v>96</v>
      </c>
      <c r="C97" s="68" t="str">
        <f>+Data!A98</f>
        <v>0609-01</v>
      </c>
      <c r="D97" s="21" t="s">
        <v>119</v>
      </c>
      <c r="E97" s="21" t="s">
        <v>278</v>
      </c>
      <c r="F97" s="21" t="s">
        <v>14</v>
      </c>
    </row>
    <row r="98" spans="1:6" x14ac:dyDescent="0.25">
      <c r="A98" s="21" t="str">
        <f t="shared" si="5"/>
        <v>Maurice River Township Fire District  No. 2, Cumberland County</v>
      </c>
      <c r="B98" s="68">
        <f t="shared" si="4"/>
        <v>97</v>
      </c>
      <c r="C98" s="68" t="str">
        <f>+Data!A99</f>
        <v>0609-02</v>
      </c>
      <c r="D98" s="21" t="s">
        <v>120</v>
      </c>
      <c r="E98" s="21" t="s">
        <v>278</v>
      </c>
      <c r="F98" s="21" t="s">
        <v>14</v>
      </c>
    </row>
    <row r="99" spans="1:6" x14ac:dyDescent="0.25">
      <c r="A99" s="21" t="str">
        <f t="shared" si="5"/>
        <v>Maurice River Township Fire District  No. 3, Cumberland County</v>
      </c>
      <c r="B99" s="68">
        <f t="shared" si="4"/>
        <v>98</v>
      </c>
      <c r="C99" s="68" t="str">
        <f>+Data!A100</f>
        <v>0609-03</v>
      </c>
      <c r="D99" s="21" t="s">
        <v>121</v>
      </c>
      <c r="E99" s="21" t="s">
        <v>278</v>
      </c>
      <c r="F99" s="21" t="s">
        <v>14</v>
      </c>
    </row>
    <row r="100" spans="1:6" x14ac:dyDescent="0.25">
      <c r="A100" s="21" t="str">
        <f t="shared" si="5"/>
        <v>Maurice River Township Fire District  No. 4, Cumberland County</v>
      </c>
      <c r="B100" s="68">
        <f t="shared" si="4"/>
        <v>99</v>
      </c>
      <c r="C100" s="68" t="str">
        <f>+Data!A101</f>
        <v>0609-04</v>
      </c>
      <c r="D100" s="21" t="s">
        <v>122</v>
      </c>
      <c r="E100" s="21" t="s">
        <v>15</v>
      </c>
      <c r="F100" s="21" t="s">
        <v>14</v>
      </c>
    </row>
    <row r="101" spans="1:6" x14ac:dyDescent="0.25">
      <c r="A101" s="21" t="str">
        <f t="shared" si="5"/>
        <v>Middle Township Fire District  No. 1, Cape May County</v>
      </c>
      <c r="B101" s="68">
        <f t="shared" si="4"/>
        <v>100</v>
      </c>
      <c r="C101" s="68" t="str">
        <f>+Data!A102</f>
        <v>0506-01</v>
      </c>
      <c r="D101" s="21" t="s">
        <v>107</v>
      </c>
      <c r="E101" s="21" t="s">
        <v>279</v>
      </c>
      <c r="F101" s="21" t="s">
        <v>11</v>
      </c>
    </row>
    <row r="102" spans="1:6" x14ac:dyDescent="0.25">
      <c r="A102" s="21" t="str">
        <f t="shared" si="5"/>
        <v>Middle Township Fire District  No. 2, Cape May County</v>
      </c>
      <c r="B102" s="68">
        <f t="shared" si="4"/>
        <v>101</v>
      </c>
      <c r="C102" s="68" t="str">
        <f>+Data!A103</f>
        <v>0506-02</v>
      </c>
      <c r="D102" s="21" t="s">
        <v>108</v>
      </c>
      <c r="E102" s="21" t="s">
        <v>279</v>
      </c>
      <c r="F102" s="21" t="s">
        <v>11</v>
      </c>
    </row>
    <row r="103" spans="1:6" x14ac:dyDescent="0.25">
      <c r="A103" s="21" t="str">
        <f t="shared" si="5"/>
        <v>Middle Township Fire District  No. 3, Cape May County</v>
      </c>
      <c r="B103" s="68">
        <f t="shared" si="4"/>
        <v>102</v>
      </c>
      <c r="C103" s="68" t="str">
        <f>+Data!A104</f>
        <v>0506-03</v>
      </c>
      <c r="D103" s="21" t="s">
        <v>109</v>
      </c>
      <c r="E103" s="21" t="s">
        <v>279</v>
      </c>
      <c r="F103" s="21" t="s">
        <v>11</v>
      </c>
    </row>
    <row r="104" spans="1:6" x14ac:dyDescent="0.25">
      <c r="A104" s="21" t="str">
        <f t="shared" si="5"/>
        <v>Middle Township Fire District  No. 4, Cape May County</v>
      </c>
      <c r="B104" s="68">
        <f t="shared" si="4"/>
        <v>103</v>
      </c>
      <c r="C104" s="68" t="str">
        <f>+Data!A105</f>
        <v>0506-04</v>
      </c>
      <c r="D104" s="21" t="s">
        <v>110</v>
      </c>
      <c r="E104" s="21" t="s">
        <v>12</v>
      </c>
      <c r="F104" s="21" t="s">
        <v>11</v>
      </c>
    </row>
    <row r="105" spans="1:6" x14ac:dyDescent="0.25">
      <c r="A105" s="21" t="str">
        <f t="shared" si="5"/>
        <v>Millstone Township Fire District  No. 1, Monmouth County</v>
      </c>
      <c r="B105" s="68">
        <f t="shared" si="4"/>
        <v>104</v>
      </c>
      <c r="C105" s="68" t="str">
        <f>+Data!A106</f>
        <v>1332-01</v>
      </c>
      <c r="D105" s="21" t="s">
        <v>184</v>
      </c>
      <c r="E105" s="21" t="s">
        <v>280</v>
      </c>
      <c r="F105" s="21" t="s">
        <v>26</v>
      </c>
    </row>
    <row r="106" spans="1:6" x14ac:dyDescent="0.25">
      <c r="A106" s="21" t="str">
        <f t="shared" si="5"/>
        <v>Monroe Township Fire District  No. 1, Middlesex County</v>
      </c>
      <c r="B106" s="68">
        <f t="shared" si="4"/>
        <v>105</v>
      </c>
      <c r="C106" s="68" t="str">
        <f>+Data!A107</f>
        <v>1213-01</v>
      </c>
      <c r="D106" s="21" t="s">
        <v>139</v>
      </c>
      <c r="E106" s="21" t="s">
        <v>281</v>
      </c>
      <c r="F106" s="21" t="s">
        <v>20</v>
      </c>
    </row>
    <row r="107" spans="1:6" x14ac:dyDescent="0.25">
      <c r="A107" s="21" t="str">
        <f t="shared" si="5"/>
        <v>Monroe Township Fire District  No. 2, Middlesex County</v>
      </c>
      <c r="B107" s="68">
        <f t="shared" si="4"/>
        <v>106</v>
      </c>
      <c r="C107" s="68" t="str">
        <f>+Data!A108</f>
        <v>1213-02</v>
      </c>
      <c r="D107" s="21" t="s">
        <v>140</v>
      </c>
      <c r="E107" s="21" t="s">
        <v>281</v>
      </c>
      <c r="F107" s="21" t="s">
        <v>20</v>
      </c>
    </row>
    <row r="108" spans="1:6" x14ac:dyDescent="0.25">
      <c r="A108" s="21" t="str">
        <f t="shared" si="5"/>
        <v>Monroe Township Fire District  No. 3, Middlesex County</v>
      </c>
      <c r="B108" s="68">
        <f t="shared" si="4"/>
        <v>107</v>
      </c>
      <c r="C108" s="68" t="str">
        <f>+Data!A109</f>
        <v>1213-03</v>
      </c>
      <c r="D108" s="21" t="s">
        <v>149</v>
      </c>
      <c r="E108" s="21" t="s">
        <v>281</v>
      </c>
      <c r="F108" s="21" t="s">
        <v>20</v>
      </c>
    </row>
    <row r="109" spans="1:6" x14ac:dyDescent="0.25">
      <c r="A109" s="21" t="str">
        <f t="shared" si="5"/>
        <v>Montgomery Township Fire District  No. 1, Somerset County</v>
      </c>
      <c r="B109" s="68">
        <f t="shared" si="4"/>
        <v>108</v>
      </c>
      <c r="C109" s="68" t="str">
        <f>+Data!A110</f>
        <v>1813-01</v>
      </c>
      <c r="D109" s="21" t="s">
        <v>228</v>
      </c>
      <c r="E109" s="21" t="s">
        <v>282</v>
      </c>
      <c r="F109" s="21" t="s">
        <v>33</v>
      </c>
    </row>
    <row r="110" spans="1:6" x14ac:dyDescent="0.25">
      <c r="A110" s="21" t="str">
        <f t="shared" si="5"/>
        <v>Montgomery Township Fire District  No. 2, Somerset County</v>
      </c>
      <c r="B110" s="68">
        <f t="shared" si="4"/>
        <v>109</v>
      </c>
      <c r="C110" s="68" t="str">
        <f>+Data!A111</f>
        <v>1813-02</v>
      </c>
      <c r="D110" s="21" t="s">
        <v>229</v>
      </c>
      <c r="E110" s="21" t="s">
        <v>282</v>
      </c>
      <c r="F110" s="21" t="s">
        <v>33</v>
      </c>
    </row>
    <row r="111" spans="1:6" x14ac:dyDescent="0.25">
      <c r="A111" s="21" t="str">
        <f t="shared" si="5"/>
        <v>Montville Township Fire District  No. 1, Morris County</v>
      </c>
      <c r="B111" s="68">
        <f t="shared" si="4"/>
        <v>110</v>
      </c>
      <c r="C111" s="68" t="str">
        <f>+Data!A112</f>
        <v>1421-01</v>
      </c>
      <c r="D111" s="21" t="s">
        <v>196</v>
      </c>
      <c r="E111" s="21" t="s">
        <v>283</v>
      </c>
      <c r="F111" s="21" t="s">
        <v>28</v>
      </c>
    </row>
    <row r="112" spans="1:6" x14ac:dyDescent="0.25">
      <c r="A112" s="21" t="str">
        <f t="shared" si="5"/>
        <v>Montville Township Fire District  No. 2, Morris County</v>
      </c>
      <c r="B112" s="68">
        <f t="shared" si="4"/>
        <v>111</v>
      </c>
      <c r="C112" s="68" t="str">
        <f>+Data!A113</f>
        <v>1421-02</v>
      </c>
      <c r="D112" s="21" t="s">
        <v>193</v>
      </c>
      <c r="E112" s="21" t="s">
        <v>283</v>
      </c>
      <c r="F112" s="21" t="s">
        <v>28</v>
      </c>
    </row>
    <row r="113" spans="1:6" x14ac:dyDescent="0.25">
      <c r="A113" s="21" t="str">
        <f t="shared" si="5"/>
        <v>Montville Township Fire District  No. 3, Morris County</v>
      </c>
      <c r="B113" s="68">
        <f t="shared" si="4"/>
        <v>112</v>
      </c>
      <c r="C113" s="68" t="str">
        <f>+Data!A114</f>
        <v>1421-03</v>
      </c>
      <c r="D113" s="21" t="s">
        <v>197</v>
      </c>
      <c r="E113" s="21" t="s">
        <v>283</v>
      </c>
      <c r="F113" s="21" t="s">
        <v>28</v>
      </c>
    </row>
    <row r="114" spans="1:6" x14ac:dyDescent="0.25">
      <c r="A114" s="21" t="str">
        <f t="shared" si="5"/>
        <v>Moorestown Township Fire District  No. 2, Burlington County</v>
      </c>
      <c r="B114" s="68">
        <f t="shared" si="4"/>
        <v>113</v>
      </c>
      <c r="C114" s="68" t="str">
        <f>+Data!A115</f>
        <v>0322-02</v>
      </c>
      <c r="D114" s="21" t="s">
        <v>82</v>
      </c>
      <c r="E114" s="21" t="s">
        <v>284</v>
      </c>
      <c r="F114" s="21" t="s">
        <v>5</v>
      </c>
    </row>
    <row r="115" spans="1:6" x14ac:dyDescent="0.25">
      <c r="A115" s="21" t="str">
        <f t="shared" si="5"/>
        <v>Moorestown Township Fire District No. 1, Burlington County</v>
      </c>
      <c r="B115" s="68">
        <f t="shared" si="4"/>
        <v>114</v>
      </c>
      <c r="C115" s="68" t="str">
        <f>+Data!A116</f>
        <v>0322-01</v>
      </c>
      <c r="D115" s="21" t="s">
        <v>81</v>
      </c>
      <c r="E115" s="21" t="s">
        <v>284</v>
      </c>
      <c r="F115" s="21" t="s">
        <v>5</v>
      </c>
    </row>
    <row r="116" spans="1:6" x14ac:dyDescent="0.25">
      <c r="A116" s="21" t="str">
        <f t="shared" si="5"/>
        <v>Mount Holly Township Fire District  No. 1, Burlington County</v>
      </c>
      <c r="B116" s="68">
        <f t="shared" si="4"/>
        <v>115</v>
      </c>
      <c r="C116" s="68" t="str">
        <f>+Data!A117</f>
        <v>0323-01</v>
      </c>
      <c r="D116" s="21" t="s">
        <v>83</v>
      </c>
      <c r="E116" s="21" t="s">
        <v>285</v>
      </c>
      <c r="F116" s="21" t="s">
        <v>5</v>
      </c>
    </row>
    <row r="117" spans="1:6" x14ac:dyDescent="0.25">
      <c r="A117" s="21" t="str">
        <f t="shared" ref="A117:A146" si="6">D117&amp;", "&amp;F117&amp;" County"</f>
        <v>Mount Laurel Township Fire District  No. 1, Burlington County</v>
      </c>
      <c r="B117" s="68">
        <f t="shared" si="4"/>
        <v>116</v>
      </c>
      <c r="C117" s="68" t="str">
        <f>+Data!A118</f>
        <v>0324-01</v>
      </c>
      <c r="D117" s="21" t="s">
        <v>84</v>
      </c>
      <c r="E117" s="21" t="s">
        <v>286</v>
      </c>
      <c r="F117" s="21" t="s">
        <v>5</v>
      </c>
    </row>
    <row r="118" spans="1:6" x14ac:dyDescent="0.25">
      <c r="A118" s="21" t="str">
        <f t="shared" si="6"/>
        <v>Neptune Township Fire District  No. 1, Monmouth County</v>
      </c>
      <c r="B118" s="68">
        <f t="shared" si="4"/>
        <v>117</v>
      </c>
      <c r="C118" s="68" t="str">
        <f>+Data!A119</f>
        <v>1334-01</v>
      </c>
      <c r="D118" s="21" t="s">
        <v>182</v>
      </c>
      <c r="E118" s="21" t="s">
        <v>287</v>
      </c>
      <c r="F118" s="21" t="s">
        <v>26</v>
      </c>
    </row>
    <row r="119" spans="1:6" x14ac:dyDescent="0.25">
      <c r="A119" s="21" t="str">
        <f t="shared" si="6"/>
        <v>Neptune Township Fire District  No. 2, Monmouth County</v>
      </c>
      <c r="B119" s="68">
        <f t="shared" si="4"/>
        <v>118</v>
      </c>
      <c r="C119" s="68" t="str">
        <f>+Data!A120</f>
        <v>1334-02</v>
      </c>
      <c r="D119" s="21" t="s">
        <v>183</v>
      </c>
      <c r="E119" s="21" t="s">
        <v>287</v>
      </c>
      <c r="F119" s="21" t="s">
        <v>26</v>
      </c>
    </row>
    <row r="120" spans="1:6" x14ac:dyDescent="0.25">
      <c r="A120" s="21" t="str">
        <f t="shared" si="6"/>
        <v>Ocean Township Fire District  No. 1, Monmouth County</v>
      </c>
      <c r="B120" s="68">
        <f t="shared" si="4"/>
        <v>119</v>
      </c>
      <c r="C120" s="68" t="str">
        <f>+Data!A121</f>
        <v>1337-01</v>
      </c>
      <c r="D120" s="21" t="s">
        <v>186</v>
      </c>
      <c r="E120" s="21" t="s">
        <v>288</v>
      </c>
      <c r="F120" s="21" t="s">
        <v>26</v>
      </c>
    </row>
    <row r="121" spans="1:6" x14ac:dyDescent="0.25">
      <c r="A121" s="21" t="str">
        <f t="shared" si="6"/>
        <v>Ocean Township Fire District  No. 2, Monmouth County</v>
      </c>
      <c r="B121" s="68">
        <f t="shared" si="4"/>
        <v>120</v>
      </c>
      <c r="C121" s="68" t="str">
        <f>+Data!A122</f>
        <v>1337-02</v>
      </c>
      <c r="D121" s="21" t="s">
        <v>187</v>
      </c>
      <c r="E121" s="21" t="s">
        <v>288</v>
      </c>
      <c r="F121" s="21" t="s">
        <v>26</v>
      </c>
    </row>
    <row r="122" spans="1:6" x14ac:dyDescent="0.25">
      <c r="A122" s="21" t="str">
        <f t="shared" si="6"/>
        <v>Old Bridge Township Fire District  No. 1, Middlesex County</v>
      </c>
      <c r="B122" s="68">
        <f t="shared" si="4"/>
        <v>121</v>
      </c>
      <c r="C122" s="68" t="str">
        <f>+Data!A123</f>
        <v>1209-01</v>
      </c>
      <c r="D122" s="21" t="s">
        <v>145</v>
      </c>
      <c r="E122" s="21" t="s">
        <v>289</v>
      </c>
      <c r="F122" s="21" t="s">
        <v>20</v>
      </c>
    </row>
    <row r="123" spans="1:6" x14ac:dyDescent="0.25">
      <c r="A123" s="21" t="str">
        <f t="shared" si="6"/>
        <v>Old Bridge Township Fire District  No. 2, Middlesex County</v>
      </c>
      <c r="B123" s="68">
        <f t="shared" si="4"/>
        <v>122</v>
      </c>
      <c r="C123" s="68" t="str">
        <f>+Data!A124</f>
        <v>1209-02</v>
      </c>
      <c r="D123" s="21" t="s">
        <v>146</v>
      </c>
      <c r="E123" s="21" t="s">
        <v>289</v>
      </c>
      <c r="F123" s="21" t="s">
        <v>20</v>
      </c>
    </row>
    <row r="124" spans="1:6" x14ac:dyDescent="0.25">
      <c r="A124" s="21" t="str">
        <f t="shared" si="6"/>
        <v>Old Bridge Township Fire District  No. 3, Middlesex County</v>
      </c>
      <c r="B124" s="68">
        <f t="shared" si="4"/>
        <v>123</v>
      </c>
      <c r="C124" s="68" t="str">
        <f>+Data!A125</f>
        <v>1209-03</v>
      </c>
      <c r="D124" s="21" t="s">
        <v>147</v>
      </c>
      <c r="E124" s="21" t="s">
        <v>289</v>
      </c>
      <c r="F124" s="21" t="s">
        <v>20</v>
      </c>
    </row>
    <row r="125" spans="1:6" x14ac:dyDescent="0.25">
      <c r="A125" s="21" t="str">
        <f t="shared" si="6"/>
        <v>Old Bridge Township Fire District  No. 4, Middlesex County</v>
      </c>
      <c r="B125" s="68">
        <f t="shared" si="4"/>
        <v>124</v>
      </c>
      <c r="C125" s="68" t="str">
        <f>+Data!A126</f>
        <v>1209-04</v>
      </c>
      <c r="D125" s="21" t="s">
        <v>148</v>
      </c>
      <c r="E125" s="21" t="s">
        <v>21</v>
      </c>
      <c r="F125" s="21" t="s">
        <v>20</v>
      </c>
    </row>
    <row r="126" spans="1:6" x14ac:dyDescent="0.25">
      <c r="A126" s="21" t="str">
        <f t="shared" si="6"/>
        <v>Parsippany-Troy Hills Twp Fire District  No 1, Morris County</v>
      </c>
      <c r="B126" s="68">
        <f t="shared" si="4"/>
        <v>125</v>
      </c>
      <c r="C126" s="68" t="str">
        <f>+Data!A127</f>
        <v>1429-01</v>
      </c>
      <c r="D126" s="21" t="s">
        <v>194</v>
      </c>
      <c r="E126" s="21" t="s">
        <v>237</v>
      </c>
      <c r="F126" s="21" t="s">
        <v>28</v>
      </c>
    </row>
    <row r="127" spans="1:6" x14ac:dyDescent="0.25">
      <c r="A127" s="21" t="str">
        <f t="shared" si="6"/>
        <v>Parsippany-Troy Hills Twp Fire District  No 2, Morris County</v>
      </c>
      <c r="B127" s="68">
        <f t="shared" si="4"/>
        <v>126</v>
      </c>
      <c r="C127" s="68" t="str">
        <f>+Data!A128</f>
        <v>1429-02</v>
      </c>
      <c r="D127" s="21" t="s">
        <v>198</v>
      </c>
      <c r="E127" s="21" t="s">
        <v>237</v>
      </c>
      <c r="F127" s="21" t="s">
        <v>28</v>
      </c>
    </row>
    <row r="128" spans="1:6" x14ac:dyDescent="0.25">
      <c r="A128" s="21" t="str">
        <f t="shared" si="6"/>
        <v>Parsippany-Troy Hills Twp Fire District  No 3, Morris County</v>
      </c>
      <c r="B128" s="68">
        <f t="shared" si="4"/>
        <v>127</v>
      </c>
      <c r="C128" s="68" t="str">
        <f>+Data!A129</f>
        <v>1429-03</v>
      </c>
      <c r="D128" s="21" t="s">
        <v>199</v>
      </c>
      <c r="E128" s="21" t="s">
        <v>237</v>
      </c>
      <c r="F128" s="21" t="s">
        <v>28</v>
      </c>
    </row>
    <row r="129" spans="1:6" x14ac:dyDescent="0.25">
      <c r="A129" s="21" t="str">
        <f t="shared" si="6"/>
        <v>Parsippany-Troy Hills Twp Fire District  No 4, Morris County</v>
      </c>
      <c r="B129" s="68">
        <f t="shared" si="4"/>
        <v>128</v>
      </c>
      <c r="C129" s="68" t="str">
        <f>+Data!A130</f>
        <v>1429-04</v>
      </c>
      <c r="D129" s="21" t="s">
        <v>200</v>
      </c>
      <c r="E129" s="21" t="s">
        <v>237</v>
      </c>
      <c r="F129" s="21" t="s">
        <v>28</v>
      </c>
    </row>
    <row r="130" spans="1:6" x14ac:dyDescent="0.25">
      <c r="A130" s="21" t="str">
        <f t="shared" si="6"/>
        <v>Parsippany-Troy Hills Twp Fire District  No 5, Morris County</v>
      </c>
      <c r="B130" s="68">
        <f t="shared" si="4"/>
        <v>129</v>
      </c>
      <c r="C130" s="68" t="str">
        <f>+Data!A131</f>
        <v>1429-05</v>
      </c>
      <c r="D130" s="21" t="s">
        <v>201</v>
      </c>
      <c r="E130" s="21" t="s">
        <v>237</v>
      </c>
      <c r="F130" s="21" t="s">
        <v>28</v>
      </c>
    </row>
    <row r="131" spans="1:6" x14ac:dyDescent="0.25">
      <c r="A131" s="21" t="str">
        <f t="shared" si="6"/>
        <v>Parsippany-Troy Hills Twp Fire District  No 6, Morris County</v>
      </c>
      <c r="B131" s="68">
        <f t="shared" si="4"/>
        <v>130</v>
      </c>
      <c r="C131" s="68" t="str">
        <f>+Data!A132</f>
        <v>1429-06</v>
      </c>
      <c r="D131" s="21" t="s">
        <v>202</v>
      </c>
      <c r="E131" s="21" t="s">
        <v>237</v>
      </c>
      <c r="F131" s="21" t="s">
        <v>28</v>
      </c>
    </row>
    <row r="132" spans="1:6" x14ac:dyDescent="0.25">
      <c r="A132" s="21" t="str">
        <f t="shared" si="6"/>
        <v>Pennington Borough Fire District  No. 1, Mercer County</v>
      </c>
      <c r="B132" s="68">
        <f t="shared" si="4"/>
        <v>131</v>
      </c>
      <c r="C132" s="68" t="str">
        <f>+Data!A133</f>
        <v>1108-01</v>
      </c>
      <c r="D132" s="21" t="s">
        <v>137</v>
      </c>
      <c r="E132" s="21" t="s">
        <v>290</v>
      </c>
      <c r="F132" s="21" t="s">
        <v>19</v>
      </c>
    </row>
    <row r="133" spans="1:6" x14ac:dyDescent="0.25">
      <c r="A133" s="21" t="str">
        <f t="shared" si="6"/>
        <v>Pine Hill Borough Fire District  No. 1, Camden County</v>
      </c>
      <c r="B133" s="68">
        <f t="shared" si="4"/>
        <v>132</v>
      </c>
      <c r="C133" s="68" t="str">
        <f>+Data!A134</f>
        <v>0428-01</v>
      </c>
      <c r="D133" s="21" t="s">
        <v>98</v>
      </c>
      <c r="E133" s="21" t="s">
        <v>291</v>
      </c>
      <c r="F133" s="21" t="s">
        <v>9</v>
      </c>
    </row>
    <row r="134" spans="1:6" x14ac:dyDescent="0.25">
      <c r="A134" s="21" t="str">
        <f t="shared" si="6"/>
        <v>Piscataway Township Fire District  No. 1, Middlesex County</v>
      </c>
      <c r="B134" s="68">
        <f t="shared" si="4"/>
        <v>133</v>
      </c>
      <c r="C134" s="68" t="str">
        <f>+Data!A135</f>
        <v>1217-01</v>
      </c>
      <c r="D134" s="21" t="s">
        <v>152</v>
      </c>
      <c r="E134" s="21" t="s">
        <v>22</v>
      </c>
      <c r="F134" s="21" t="s">
        <v>20</v>
      </c>
    </row>
    <row r="135" spans="1:6" x14ac:dyDescent="0.25">
      <c r="A135" s="21" t="str">
        <f t="shared" si="6"/>
        <v>Piscataway Township Fire District  No. 2, Middlesex County</v>
      </c>
      <c r="B135" s="68">
        <f t="shared" si="4"/>
        <v>134</v>
      </c>
      <c r="C135" s="68" t="str">
        <f>+Data!A136</f>
        <v>1217-02</v>
      </c>
      <c r="D135" s="21" t="s">
        <v>153</v>
      </c>
      <c r="E135" s="21" t="s">
        <v>22</v>
      </c>
      <c r="F135" s="21" t="s">
        <v>20</v>
      </c>
    </row>
    <row r="136" spans="1:6" x14ac:dyDescent="0.25">
      <c r="A136" s="21" t="str">
        <f t="shared" si="6"/>
        <v>Piscataway Township Fire District  No. 3, Middlesex County</v>
      </c>
      <c r="B136" s="68">
        <f t="shared" si="4"/>
        <v>135</v>
      </c>
      <c r="C136" s="68" t="str">
        <f>+Data!A137</f>
        <v>1217-03</v>
      </c>
      <c r="D136" s="21" t="s">
        <v>154</v>
      </c>
      <c r="E136" s="21" t="s">
        <v>22</v>
      </c>
      <c r="F136" s="21" t="s">
        <v>20</v>
      </c>
    </row>
    <row r="137" spans="1:6" x14ac:dyDescent="0.25">
      <c r="A137" s="21" t="str">
        <f t="shared" si="6"/>
        <v>Piscataway Township Fire District  No. 4, Middlesex County</v>
      </c>
      <c r="B137" s="68">
        <f t="shared" si="4"/>
        <v>136</v>
      </c>
      <c r="C137" s="68" t="str">
        <f>+Data!A138</f>
        <v>1217-04</v>
      </c>
      <c r="D137" s="21" t="s">
        <v>150</v>
      </c>
      <c r="E137" s="21" t="s">
        <v>22</v>
      </c>
      <c r="F137" s="21" t="s">
        <v>20</v>
      </c>
    </row>
    <row r="138" spans="1:6" x14ac:dyDescent="0.25">
      <c r="A138" s="21" t="str">
        <f t="shared" si="6"/>
        <v>Pittsgrove Township Fire District  No. 1, Salem County</v>
      </c>
      <c r="B138" s="68">
        <f t="shared" si="4"/>
        <v>137</v>
      </c>
      <c r="C138" s="68" t="str">
        <f>+Data!A139</f>
        <v>1710-01</v>
      </c>
      <c r="D138" s="21" t="s">
        <v>216</v>
      </c>
      <c r="E138" s="21" t="s">
        <v>32</v>
      </c>
      <c r="F138" s="21" t="s">
        <v>31</v>
      </c>
    </row>
    <row r="139" spans="1:6" x14ac:dyDescent="0.25">
      <c r="A139" s="21" t="str">
        <f t="shared" si="6"/>
        <v>Pittsgrove Township Fire District  No. 2, Salem County</v>
      </c>
      <c r="B139" s="68">
        <f t="shared" si="4"/>
        <v>138</v>
      </c>
      <c r="C139" s="68" t="str">
        <f>+Data!A140</f>
        <v>1710-02</v>
      </c>
      <c r="D139" s="21" t="s">
        <v>217</v>
      </c>
      <c r="E139" s="21" t="s">
        <v>32</v>
      </c>
      <c r="F139" s="21" t="s">
        <v>31</v>
      </c>
    </row>
    <row r="140" spans="1:6" x14ac:dyDescent="0.25">
      <c r="A140" s="21" t="str">
        <f t="shared" si="6"/>
        <v>Pittsgrove Township Fire District  No. 3, Salem County</v>
      </c>
      <c r="B140" s="68">
        <f t="shared" si="4"/>
        <v>139</v>
      </c>
      <c r="C140" s="68" t="str">
        <f>+Data!A141</f>
        <v>1710-03</v>
      </c>
      <c r="D140" s="21" t="s">
        <v>218</v>
      </c>
      <c r="E140" s="21" t="s">
        <v>32</v>
      </c>
      <c r="F140" s="21" t="s">
        <v>31</v>
      </c>
    </row>
    <row r="141" spans="1:6" x14ac:dyDescent="0.25">
      <c r="A141" s="21" t="str">
        <f t="shared" si="6"/>
        <v>Plainsboro Township Fire District  No. 1, Middlesex County</v>
      </c>
      <c r="B141" s="68">
        <f t="shared" si="4"/>
        <v>140</v>
      </c>
      <c r="C141" s="68" t="str">
        <f>+Data!A142</f>
        <v>1218-01</v>
      </c>
      <c r="D141" s="21" t="s">
        <v>156</v>
      </c>
      <c r="E141" s="21" t="s">
        <v>23</v>
      </c>
      <c r="F141" s="21" t="s">
        <v>20</v>
      </c>
    </row>
    <row r="142" spans="1:6" x14ac:dyDescent="0.25">
      <c r="A142" s="21" t="str">
        <f t="shared" si="6"/>
        <v>Plumsted Township Fire District  No. 1, Ocean County</v>
      </c>
      <c r="B142" s="68">
        <f t="shared" si="4"/>
        <v>141</v>
      </c>
      <c r="C142" s="68" t="str">
        <f>+Data!A143</f>
        <v>1523-01</v>
      </c>
      <c r="D142" s="21" t="s">
        <v>212</v>
      </c>
      <c r="E142" s="21" t="s">
        <v>292</v>
      </c>
      <c r="F142" s="21" t="s">
        <v>29</v>
      </c>
    </row>
    <row r="143" spans="1:6" x14ac:dyDescent="0.25">
      <c r="A143" s="21" t="str">
        <f t="shared" si="6"/>
        <v>Riverside Township Fire District  No. 1, Burlington County</v>
      </c>
      <c r="B143" s="68">
        <f t="shared" si="4"/>
        <v>142</v>
      </c>
      <c r="C143" s="68" t="str">
        <f>+Data!A144</f>
        <v>0330-01</v>
      </c>
      <c r="D143" s="21" t="s">
        <v>85</v>
      </c>
      <c r="E143" s="21" t="s">
        <v>293</v>
      </c>
      <c r="F143" s="21" t="s">
        <v>5</v>
      </c>
    </row>
    <row r="144" spans="1:6" x14ac:dyDescent="0.25">
      <c r="A144" s="21" t="str">
        <f t="shared" si="6"/>
        <v>South Brunswick Township Fire District  No 1, Middlesex County</v>
      </c>
      <c r="B144" s="68">
        <f t="shared" ref="B144:B171" si="7">+B143+1</f>
        <v>143</v>
      </c>
      <c r="C144" s="68" t="str">
        <f>+Data!A145</f>
        <v>1221-01</v>
      </c>
      <c r="D144" s="21" t="s">
        <v>151</v>
      </c>
      <c r="E144" s="21" t="s">
        <v>24</v>
      </c>
      <c r="F144" s="21" t="s">
        <v>20</v>
      </c>
    </row>
    <row r="145" spans="1:6" x14ac:dyDescent="0.25">
      <c r="A145" s="21" t="str">
        <f t="shared" si="6"/>
        <v>South Brunswick Township Fire District  No. 2, Middlesex County</v>
      </c>
      <c r="B145" s="68">
        <f t="shared" si="7"/>
        <v>144</v>
      </c>
      <c r="C145" s="68" t="str">
        <f>+Data!A146</f>
        <v>1221-02</v>
      </c>
      <c r="D145" s="21" t="s">
        <v>155</v>
      </c>
      <c r="E145" s="21" t="s">
        <v>300</v>
      </c>
      <c r="F145" s="21" t="s">
        <v>20</v>
      </c>
    </row>
    <row r="146" spans="1:6" x14ac:dyDescent="0.25">
      <c r="A146" s="21" t="str">
        <f t="shared" si="6"/>
        <v>South Brunswick Township Fire District No. 3, Middlesex County</v>
      </c>
      <c r="B146" s="68">
        <f t="shared" si="7"/>
        <v>145</v>
      </c>
      <c r="C146" s="68" t="str">
        <f>+Data!A147</f>
        <v>1221-03</v>
      </c>
      <c r="D146" s="21" t="s">
        <v>158</v>
      </c>
      <c r="E146" s="21" t="s">
        <v>300</v>
      </c>
      <c r="F146" s="21" t="s">
        <v>20</v>
      </c>
    </row>
    <row r="147" spans="1:6" x14ac:dyDescent="0.25">
      <c r="A147" s="21" t="str">
        <f t="shared" ref="A147:A171" si="8">D147&amp;", "&amp;F147&amp;" County"</f>
        <v>Tinton Falls Fire District  No. 1, Monmouth County</v>
      </c>
      <c r="B147" s="68">
        <f t="shared" si="7"/>
        <v>146</v>
      </c>
      <c r="C147" s="68" t="str">
        <f>+Data!A148</f>
        <v>1336-01</v>
      </c>
      <c r="D147" s="21" t="s">
        <v>188</v>
      </c>
      <c r="E147" s="21" t="s">
        <v>294</v>
      </c>
      <c r="F147" s="21" t="s">
        <v>26</v>
      </c>
    </row>
    <row r="148" spans="1:6" x14ac:dyDescent="0.25">
      <c r="A148" s="21" t="str">
        <f t="shared" si="8"/>
        <v>Tinton Falls Fire District  No. 2, Monmouth County</v>
      </c>
      <c r="B148" s="68">
        <f t="shared" si="7"/>
        <v>147</v>
      </c>
      <c r="C148" s="68" t="str">
        <f>+Data!A149</f>
        <v>1336-02</v>
      </c>
      <c r="D148" s="21" t="s">
        <v>185</v>
      </c>
      <c r="E148" s="21" t="s">
        <v>294</v>
      </c>
      <c r="F148" s="21" t="s">
        <v>26</v>
      </c>
    </row>
    <row r="149" spans="1:6" x14ac:dyDescent="0.25">
      <c r="A149" s="21" t="str">
        <f t="shared" si="8"/>
        <v>Toms River Township Fire District  No. 1, Ocean County</v>
      </c>
      <c r="B149" s="68">
        <f t="shared" si="7"/>
        <v>148</v>
      </c>
      <c r="C149" s="68" t="str">
        <f>+Data!A150</f>
        <v>1507-01</v>
      </c>
      <c r="D149" s="21" t="s">
        <v>215</v>
      </c>
      <c r="E149" s="21" t="s">
        <v>295</v>
      </c>
      <c r="F149" s="21" t="s">
        <v>29</v>
      </c>
    </row>
    <row r="150" spans="1:6" x14ac:dyDescent="0.25">
      <c r="A150" s="21" t="str">
        <f t="shared" si="8"/>
        <v>Toms River Township Fire District  No. 2, Ocean County</v>
      </c>
      <c r="B150" s="68">
        <f t="shared" si="7"/>
        <v>149</v>
      </c>
      <c r="C150" s="68" t="str">
        <f>+Data!A151</f>
        <v>1507-02</v>
      </c>
      <c r="D150" s="21" t="s">
        <v>207</v>
      </c>
      <c r="E150" s="21" t="s">
        <v>295</v>
      </c>
      <c r="F150" s="21" t="s">
        <v>29</v>
      </c>
    </row>
    <row r="151" spans="1:6" x14ac:dyDescent="0.25">
      <c r="A151" s="21" t="str">
        <f t="shared" si="8"/>
        <v>Upper Township Fire District  No. 2, Cape May County</v>
      </c>
      <c r="B151" s="68">
        <f t="shared" si="7"/>
        <v>150</v>
      </c>
      <c r="C151" s="68" t="str">
        <f>+Data!A152</f>
        <v>0511-02</v>
      </c>
      <c r="D151" s="21" t="s">
        <v>111</v>
      </c>
      <c r="E151" s="21" t="s">
        <v>301</v>
      </c>
      <c r="F151" s="21" t="s">
        <v>11</v>
      </c>
    </row>
    <row r="152" spans="1:6" x14ac:dyDescent="0.25">
      <c r="A152" s="21" t="str">
        <f t="shared" si="8"/>
        <v>Upper Township Fire District  No. 3, Cape May County</v>
      </c>
      <c r="B152" s="68">
        <f t="shared" si="7"/>
        <v>151</v>
      </c>
      <c r="C152" s="68" t="str">
        <f>+Data!A153</f>
        <v>0511-03</v>
      </c>
      <c r="D152" s="21" t="s">
        <v>112</v>
      </c>
      <c r="E152" s="21" t="s">
        <v>301</v>
      </c>
      <c r="F152" s="21" t="s">
        <v>11</v>
      </c>
    </row>
    <row r="153" spans="1:6" x14ac:dyDescent="0.25">
      <c r="A153" s="21" t="str">
        <f t="shared" si="8"/>
        <v>Upper Township Fire District  No. 4, Cape May County</v>
      </c>
      <c r="B153" s="68">
        <f t="shared" si="7"/>
        <v>152</v>
      </c>
      <c r="C153" s="68" t="str">
        <f>+Data!A154</f>
        <v>0511-04</v>
      </c>
      <c r="D153" s="21" t="s">
        <v>113</v>
      </c>
      <c r="E153" s="21" t="s">
        <v>13</v>
      </c>
      <c r="F153" s="21" t="s">
        <v>11</v>
      </c>
    </row>
    <row r="154" spans="1:6" x14ac:dyDescent="0.25">
      <c r="A154" s="21" t="str">
        <f t="shared" si="8"/>
        <v>Upper Township Fire District No 1, Cape May County</v>
      </c>
      <c r="B154" s="68">
        <f t="shared" si="7"/>
        <v>153</v>
      </c>
      <c r="C154" s="68" t="str">
        <f>+Data!A155</f>
        <v>0511-01</v>
      </c>
      <c r="D154" s="21" t="s">
        <v>101</v>
      </c>
      <c r="E154" s="21" t="s">
        <v>13</v>
      </c>
      <c r="F154" s="21" t="s">
        <v>11</v>
      </c>
    </row>
    <row r="155" spans="1:6" x14ac:dyDescent="0.25">
      <c r="A155" s="21" t="str">
        <f t="shared" si="8"/>
        <v>Wall Township Fire District  No. 1, Monmouth County</v>
      </c>
      <c r="B155" s="68">
        <f t="shared" si="7"/>
        <v>154</v>
      </c>
      <c r="C155" s="68" t="str">
        <f>+Data!A156</f>
        <v>1352-01</v>
      </c>
      <c r="D155" s="21" t="s">
        <v>189</v>
      </c>
      <c r="E155" s="21" t="s">
        <v>296</v>
      </c>
      <c r="F155" s="21" t="s">
        <v>26</v>
      </c>
    </row>
    <row r="156" spans="1:6" x14ac:dyDescent="0.25">
      <c r="A156" s="21" t="str">
        <f t="shared" si="8"/>
        <v>Wall Township Fire District  No. 2, Monmouth County</v>
      </c>
      <c r="B156" s="68">
        <f t="shared" si="7"/>
        <v>155</v>
      </c>
      <c r="C156" s="68" t="str">
        <f>+Data!A157</f>
        <v>1352-02</v>
      </c>
      <c r="D156" s="21" t="s">
        <v>190</v>
      </c>
      <c r="E156" s="21" t="s">
        <v>296</v>
      </c>
      <c r="F156" s="21" t="s">
        <v>26</v>
      </c>
    </row>
    <row r="157" spans="1:6" x14ac:dyDescent="0.25">
      <c r="A157" s="21" t="str">
        <f t="shared" si="8"/>
        <v>Wall Township Fire District  No. 3, Monmouth County</v>
      </c>
      <c r="B157" s="68">
        <f t="shared" si="7"/>
        <v>156</v>
      </c>
      <c r="C157" s="68" t="str">
        <f>+Data!A158</f>
        <v>1352-03</v>
      </c>
      <c r="D157" s="21" t="s">
        <v>191</v>
      </c>
      <c r="E157" s="21" t="s">
        <v>296</v>
      </c>
      <c r="F157" s="21" t="s">
        <v>26</v>
      </c>
    </row>
    <row r="158" spans="1:6" x14ac:dyDescent="0.25">
      <c r="A158" s="21" t="str">
        <f t="shared" si="8"/>
        <v>Washington Township Fire District  No. 1, Gloucester County</v>
      </c>
      <c r="B158" s="68">
        <f t="shared" si="7"/>
        <v>157</v>
      </c>
      <c r="C158" s="68" t="str">
        <f>+Data!A159</f>
        <v>1112-01</v>
      </c>
      <c r="D158" s="21" t="s">
        <v>230</v>
      </c>
      <c r="E158" s="21" t="s">
        <v>238</v>
      </c>
      <c r="F158" s="21" t="s">
        <v>16</v>
      </c>
    </row>
    <row r="159" spans="1:6" x14ac:dyDescent="0.25">
      <c r="A159" s="21" t="str">
        <f t="shared" si="8"/>
        <v>Washington Township Fire District No. 1, Warren County</v>
      </c>
      <c r="B159" s="68">
        <f t="shared" si="7"/>
        <v>158</v>
      </c>
      <c r="C159" s="68" t="str">
        <f>+Data!A160</f>
        <v>2122-01</v>
      </c>
      <c r="D159" s="21" t="s">
        <v>138</v>
      </c>
      <c r="E159" s="21" t="s">
        <v>238</v>
      </c>
      <c r="F159" s="21" t="s">
        <v>34</v>
      </c>
    </row>
    <row r="160" spans="1:6" x14ac:dyDescent="0.25">
      <c r="A160" s="21" t="str">
        <f t="shared" si="8"/>
        <v>Westville Borough Fire District  No. 1, Gloucester County</v>
      </c>
      <c r="B160" s="68">
        <f t="shared" si="7"/>
        <v>159</v>
      </c>
      <c r="C160" s="68" t="str">
        <f>+Data!A161</f>
        <v>0821-01</v>
      </c>
      <c r="D160" s="21" t="s">
        <v>131</v>
      </c>
      <c r="E160" s="21" t="s">
        <v>239</v>
      </c>
      <c r="F160" s="21" t="s">
        <v>16</v>
      </c>
    </row>
    <row r="161" spans="1:6" x14ac:dyDescent="0.25">
      <c r="A161" s="21" t="s">
        <v>475</v>
      </c>
      <c r="B161" s="68">
        <f t="shared" si="7"/>
        <v>160</v>
      </c>
      <c r="C161" s="68" t="s">
        <v>476</v>
      </c>
      <c r="D161" s="21" t="s">
        <v>477</v>
      </c>
      <c r="E161" s="21" t="s">
        <v>478</v>
      </c>
      <c r="F161" s="21" t="s">
        <v>3</v>
      </c>
    </row>
    <row r="162" spans="1:6" x14ac:dyDescent="0.25">
      <c r="A162" s="21" t="str">
        <f t="shared" si="8"/>
        <v>Winslow Township Fire District  No. 1, Camden County</v>
      </c>
      <c r="B162" s="68">
        <f t="shared" si="7"/>
        <v>161</v>
      </c>
      <c r="C162" s="68" t="str">
        <f>+Data!A163</f>
        <v>0436-01</v>
      </c>
      <c r="D162" s="21" t="s">
        <v>99</v>
      </c>
      <c r="E162" s="21" t="s">
        <v>240</v>
      </c>
      <c r="F162" s="21" t="s">
        <v>9</v>
      </c>
    </row>
    <row r="163" spans="1:6" x14ac:dyDescent="0.25">
      <c r="A163" s="21" t="str">
        <f t="shared" si="8"/>
        <v>Woodbridge Township Fire District  No. 1, Middlesex County</v>
      </c>
      <c r="B163" s="68">
        <f t="shared" si="7"/>
        <v>162</v>
      </c>
      <c r="C163" s="68" t="str">
        <f>+Data!A164</f>
        <v>1225-01</v>
      </c>
      <c r="D163" s="21" t="s">
        <v>159</v>
      </c>
      <c r="E163" s="21" t="s">
        <v>241</v>
      </c>
      <c r="F163" s="21" t="s">
        <v>20</v>
      </c>
    </row>
    <row r="164" spans="1:6" x14ac:dyDescent="0.25">
      <c r="A164" s="21" t="str">
        <f t="shared" si="8"/>
        <v>Woodbridge Township Fire District  No. 11, Middlesex County</v>
      </c>
      <c r="B164" s="68">
        <f t="shared" si="7"/>
        <v>163</v>
      </c>
      <c r="C164" s="68" t="str">
        <f>+Data!A165</f>
        <v>1225-11</v>
      </c>
      <c r="D164" s="21" t="s">
        <v>157</v>
      </c>
      <c r="E164" s="21" t="s">
        <v>25</v>
      </c>
      <c r="F164" s="21" t="s">
        <v>20</v>
      </c>
    </row>
    <row r="165" spans="1:6" x14ac:dyDescent="0.25">
      <c r="A165" s="21" t="str">
        <f t="shared" si="8"/>
        <v>Woodbridge Township Fire District  No. 12, Middlesex County</v>
      </c>
      <c r="B165" s="68">
        <f t="shared" si="7"/>
        <v>164</v>
      </c>
      <c r="C165" s="68" t="str">
        <f>+Data!A166</f>
        <v>1225-12</v>
      </c>
      <c r="D165" s="21" t="s">
        <v>166</v>
      </c>
      <c r="E165" s="21" t="s">
        <v>25</v>
      </c>
      <c r="F165" s="21" t="s">
        <v>20</v>
      </c>
    </row>
    <row r="166" spans="1:6" x14ac:dyDescent="0.25">
      <c r="A166" s="21" t="str">
        <f t="shared" si="8"/>
        <v>Woodbridge Township Fire District  No. 2, Middlesex County</v>
      </c>
      <c r="B166" s="68">
        <f t="shared" si="7"/>
        <v>165</v>
      </c>
      <c r="C166" s="68" t="str">
        <f>+Data!A167</f>
        <v>1225-02</v>
      </c>
      <c r="D166" s="21" t="s">
        <v>160</v>
      </c>
      <c r="E166" s="21" t="s">
        <v>241</v>
      </c>
      <c r="F166" s="21" t="s">
        <v>20</v>
      </c>
    </row>
    <row r="167" spans="1:6" x14ac:dyDescent="0.25">
      <c r="A167" s="21" t="str">
        <f t="shared" si="8"/>
        <v>Woodbridge Township Fire District  No. 4, Middlesex County</v>
      </c>
      <c r="B167" s="68">
        <f t="shared" si="7"/>
        <v>166</v>
      </c>
      <c r="C167" s="68" t="str">
        <f>+Data!A168</f>
        <v>1225-04</v>
      </c>
      <c r="D167" s="21" t="s">
        <v>161</v>
      </c>
      <c r="E167" s="21" t="s">
        <v>25</v>
      </c>
      <c r="F167" s="21" t="s">
        <v>20</v>
      </c>
    </row>
    <row r="168" spans="1:6" x14ac:dyDescent="0.25">
      <c r="A168" s="21" t="str">
        <f t="shared" si="8"/>
        <v>Woodbridge Township Fire District  No. 5, Middlesex County</v>
      </c>
      <c r="B168" s="68">
        <f t="shared" si="7"/>
        <v>167</v>
      </c>
      <c r="C168" s="68" t="str">
        <f>+Data!A169</f>
        <v>1225-05</v>
      </c>
      <c r="D168" s="21" t="s">
        <v>162</v>
      </c>
      <c r="E168" s="21" t="s">
        <v>25</v>
      </c>
      <c r="F168" s="21" t="s">
        <v>20</v>
      </c>
    </row>
    <row r="169" spans="1:6" x14ac:dyDescent="0.25">
      <c r="A169" s="21" t="str">
        <f t="shared" si="8"/>
        <v>Woodbridge Township Fire District  No. 7, Middlesex County</v>
      </c>
      <c r="B169" s="68">
        <f t="shared" si="7"/>
        <v>168</v>
      </c>
      <c r="C169" s="68" t="str">
        <f>+Data!A170</f>
        <v>1225-07</v>
      </c>
      <c r="D169" s="21" t="s">
        <v>163</v>
      </c>
      <c r="E169" s="21" t="s">
        <v>25</v>
      </c>
      <c r="F169" s="21" t="s">
        <v>20</v>
      </c>
    </row>
    <row r="170" spans="1:6" x14ac:dyDescent="0.25">
      <c r="A170" s="21" t="str">
        <f t="shared" si="8"/>
        <v>Woodbridge Township Fire District  No. 8, Middlesex County</v>
      </c>
      <c r="B170" s="68">
        <f t="shared" si="7"/>
        <v>169</v>
      </c>
      <c r="C170" s="68" t="str">
        <f>+Data!A171</f>
        <v>1225-08</v>
      </c>
      <c r="D170" s="21" t="s">
        <v>165</v>
      </c>
      <c r="E170" s="21" t="s">
        <v>25</v>
      </c>
      <c r="F170" s="21" t="s">
        <v>20</v>
      </c>
    </row>
    <row r="171" spans="1:6" x14ac:dyDescent="0.25">
      <c r="A171" s="21" t="str">
        <f t="shared" si="8"/>
        <v>Woodbridge Township Fire District  No. 9, Middlesex County</v>
      </c>
      <c r="B171" s="68">
        <f t="shared" si="7"/>
        <v>170</v>
      </c>
      <c r="C171" s="68" t="str">
        <f>+Data!A172</f>
        <v>1225-09</v>
      </c>
      <c r="D171" s="21" t="s">
        <v>164</v>
      </c>
      <c r="E171" s="21" t="s">
        <v>25</v>
      </c>
      <c r="F171" s="21" t="s">
        <v>20</v>
      </c>
    </row>
    <row r="172" spans="1:6" x14ac:dyDescent="0.25">
      <c r="A172" s="21"/>
      <c r="B172" s="68"/>
      <c r="C172" s="21"/>
      <c r="D172" s="21"/>
      <c r="E172" s="21"/>
      <c r="F172" s="21"/>
    </row>
    <row r="173" spans="1:6" x14ac:dyDescent="0.25">
      <c r="A173" s="21"/>
      <c r="B173" s="68"/>
      <c r="C173" s="21"/>
      <c r="D173" s="21"/>
      <c r="E173" s="21"/>
      <c r="F173" s="21"/>
    </row>
    <row r="174" spans="1:6" x14ac:dyDescent="0.25">
      <c r="A174" s="21"/>
      <c r="B174" s="68"/>
      <c r="C174" s="21"/>
      <c r="D174" s="21"/>
      <c r="E174" s="21"/>
      <c r="F174" s="21"/>
    </row>
    <row r="175" spans="1:6" x14ac:dyDescent="0.25">
      <c r="A175" s="21"/>
      <c r="B175" s="68"/>
      <c r="C175" s="21"/>
      <c r="D175" s="21"/>
      <c r="E175" s="21"/>
      <c r="F175" s="21"/>
    </row>
    <row r="176" spans="1:6" x14ac:dyDescent="0.25">
      <c r="A176" s="21"/>
      <c r="B176" s="68"/>
      <c r="C176" s="21"/>
      <c r="D176" s="21"/>
      <c r="E176" s="21"/>
      <c r="F176" s="21"/>
    </row>
    <row r="177" spans="1:6" x14ac:dyDescent="0.25">
      <c r="A177" s="21"/>
      <c r="B177" s="68"/>
      <c r="C177" s="21"/>
      <c r="D177" s="21"/>
      <c r="E177" s="21"/>
      <c r="F177" s="21"/>
    </row>
    <row r="178" spans="1:6" x14ac:dyDescent="0.25">
      <c r="A178" s="21"/>
      <c r="B178" s="68"/>
      <c r="C178" s="21"/>
      <c r="D178" s="21"/>
      <c r="E178" s="21"/>
      <c r="F178" s="21"/>
    </row>
    <row r="179" spans="1:6" x14ac:dyDescent="0.25">
      <c r="A179" s="21"/>
      <c r="B179" s="68"/>
      <c r="C179" s="21"/>
      <c r="D179" s="21"/>
      <c r="E179" s="21"/>
      <c r="F179" s="21"/>
    </row>
    <row r="180" spans="1:6" x14ac:dyDescent="0.25">
      <c r="A180" s="21"/>
      <c r="B180" s="68"/>
      <c r="C180" s="21"/>
      <c r="D180" s="21"/>
      <c r="E180" s="21"/>
      <c r="F180" s="21"/>
    </row>
    <row r="181" spans="1:6" x14ac:dyDescent="0.25">
      <c r="A181" s="21"/>
      <c r="B181" s="68"/>
      <c r="C181" s="21"/>
      <c r="D181" s="21"/>
      <c r="E181" s="21"/>
      <c r="F181" s="21"/>
    </row>
    <row r="182" spans="1:6" x14ac:dyDescent="0.25">
      <c r="A182" s="21"/>
      <c r="B182" s="68"/>
      <c r="C182" s="21"/>
      <c r="D182" s="21"/>
      <c r="E182" s="21"/>
      <c r="F182" s="21"/>
    </row>
    <row r="183" spans="1:6" x14ac:dyDescent="0.25">
      <c r="A183" s="21"/>
      <c r="B183" s="68"/>
      <c r="C183" s="21"/>
      <c r="D183" s="21"/>
      <c r="E183" s="21"/>
      <c r="F183" s="21"/>
    </row>
    <row r="184" spans="1:6" x14ac:dyDescent="0.25">
      <c r="A184" s="21"/>
      <c r="B184" s="68"/>
      <c r="C184" s="21"/>
      <c r="D184" s="21"/>
      <c r="E184" s="21"/>
      <c r="F184" s="21"/>
    </row>
    <row r="185" spans="1:6" x14ac:dyDescent="0.25">
      <c r="A185" s="21"/>
      <c r="B185" s="68"/>
      <c r="C185" s="21"/>
      <c r="D185" s="21"/>
      <c r="E185" s="21"/>
      <c r="F185" s="21"/>
    </row>
    <row r="186" spans="1:6" x14ac:dyDescent="0.25">
      <c r="A186" s="21"/>
      <c r="B186" s="68"/>
      <c r="C186" s="21"/>
      <c r="D186" s="21"/>
      <c r="E186" s="21"/>
      <c r="F186" s="21"/>
    </row>
    <row r="187" spans="1:6" x14ac:dyDescent="0.25">
      <c r="A187" s="21"/>
      <c r="B187" s="68"/>
      <c r="C187" s="21"/>
      <c r="D187" s="21"/>
      <c r="E187" s="21"/>
      <c r="F187" s="21"/>
    </row>
    <row r="188" spans="1:6" x14ac:dyDescent="0.25">
      <c r="A188" s="21"/>
      <c r="B188" s="68"/>
      <c r="C188" s="21"/>
      <c r="D188" s="21"/>
      <c r="E188" s="21"/>
      <c r="F188" s="21"/>
    </row>
    <row r="189" spans="1:6" x14ac:dyDescent="0.25">
      <c r="A189" s="21"/>
      <c r="B189" s="68"/>
      <c r="C189" s="21"/>
      <c r="D189" s="21"/>
      <c r="E189" s="21"/>
      <c r="F189" s="21"/>
    </row>
    <row r="190" spans="1:6" x14ac:dyDescent="0.25">
      <c r="A190" s="21"/>
      <c r="B190" s="68"/>
      <c r="C190" s="21"/>
      <c r="D190" s="21"/>
      <c r="E190" s="21"/>
      <c r="F190" s="21"/>
    </row>
    <row r="191" spans="1:6" x14ac:dyDescent="0.25">
      <c r="A191" s="21"/>
      <c r="B191" s="68"/>
      <c r="C191" s="21"/>
      <c r="D191" s="21"/>
      <c r="E191" s="21"/>
      <c r="F191" s="21"/>
    </row>
    <row r="192" spans="1:6" x14ac:dyDescent="0.25">
      <c r="A192" s="21"/>
      <c r="B192" s="68"/>
      <c r="C192" s="21"/>
      <c r="D192" s="21"/>
      <c r="E192" s="21"/>
      <c r="F192" s="21"/>
    </row>
    <row r="193" spans="1:6" x14ac:dyDescent="0.25">
      <c r="A193" s="21"/>
      <c r="B193" s="68"/>
      <c r="C193" s="21"/>
      <c r="D193" s="21"/>
      <c r="E193" s="21"/>
      <c r="F193" s="21"/>
    </row>
    <row r="194" spans="1:6" x14ac:dyDescent="0.25">
      <c r="A194" s="21"/>
      <c r="B194" s="68"/>
      <c r="C194" s="21"/>
      <c r="D194" s="21"/>
      <c r="E194" s="21"/>
      <c r="F194" s="21"/>
    </row>
    <row r="195" spans="1:6" x14ac:dyDescent="0.25">
      <c r="A195" s="21"/>
      <c r="B195" s="68"/>
      <c r="C195" s="21"/>
      <c r="D195" s="21"/>
      <c r="E195" s="21"/>
      <c r="F195" s="21"/>
    </row>
    <row r="196" spans="1:6" x14ac:dyDescent="0.25">
      <c r="A196" s="21"/>
      <c r="B196" s="68"/>
      <c r="C196" s="21"/>
      <c r="D196" s="21"/>
      <c r="E196" s="21"/>
      <c r="F196" s="21"/>
    </row>
    <row r="197" spans="1:6" x14ac:dyDescent="0.25">
      <c r="A197" s="21"/>
      <c r="B197" s="68"/>
      <c r="C197" s="21"/>
      <c r="D197" s="21"/>
      <c r="E197" s="21"/>
      <c r="F197" s="21"/>
    </row>
    <row r="198" spans="1:6" x14ac:dyDescent="0.25">
      <c r="A198" s="21"/>
      <c r="B198" s="68"/>
      <c r="C198" s="21"/>
      <c r="D198" s="21"/>
      <c r="E198" s="21"/>
      <c r="F198" s="21"/>
    </row>
    <row r="199" spans="1:6" x14ac:dyDescent="0.25">
      <c r="A199" s="21"/>
      <c r="B199" s="68"/>
      <c r="C199" s="21"/>
      <c r="D199" s="21"/>
      <c r="E199" s="21"/>
      <c r="F199" s="21"/>
    </row>
    <row r="200" spans="1:6" x14ac:dyDescent="0.25">
      <c r="A200" s="21"/>
      <c r="B200" s="68"/>
      <c r="C200" s="21"/>
      <c r="D200" s="21"/>
      <c r="E200" s="21"/>
      <c r="F200" s="21"/>
    </row>
    <row r="201" spans="1:6" x14ac:dyDescent="0.25">
      <c r="A201" s="21"/>
      <c r="B201" s="68"/>
      <c r="C201" s="21"/>
      <c r="D201" s="21"/>
      <c r="E201" s="21"/>
      <c r="F201" s="21"/>
    </row>
    <row r="202" spans="1:6" x14ac:dyDescent="0.25">
      <c r="A202" s="21"/>
      <c r="B202" s="68"/>
      <c r="C202" s="21"/>
      <c r="D202" s="21"/>
      <c r="E202" s="21"/>
      <c r="F202" s="21"/>
    </row>
    <row r="203" spans="1:6" x14ac:dyDescent="0.25">
      <c r="A203" s="21"/>
      <c r="B203" s="68"/>
      <c r="C203" s="21"/>
      <c r="D203" s="21"/>
      <c r="E203" s="21"/>
      <c r="F203" s="21"/>
    </row>
    <row r="204" spans="1:6" x14ac:dyDescent="0.25">
      <c r="A204" s="21"/>
      <c r="B204" s="68"/>
      <c r="C204" s="21"/>
      <c r="D204" s="21"/>
      <c r="E204" s="21"/>
      <c r="F204" s="21"/>
    </row>
    <row r="205" spans="1:6" x14ac:dyDescent="0.25">
      <c r="A205" s="21"/>
      <c r="B205" s="68"/>
      <c r="C205" s="21"/>
      <c r="D205" s="21"/>
      <c r="E205" s="21"/>
      <c r="F205" s="21"/>
    </row>
    <row r="206" spans="1:6" x14ac:dyDescent="0.25">
      <c r="A206" s="21"/>
      <c r="B206" s="68"/>
      <c r="C206" s="21"/>
      <c r="D206" s="21"/>
      <c r="E206" s="21"/>
      <c r="F206" s="21"/>
    </row>
    <row r="207" spans="1:6" x14ac:dyDescent="0.25">
      <c r="A207" s="21"/>
      <c r="B207" s="68"/>
      <c r="C207" s="21"/>
      <c r="D207" s="21"/>
      <c r="E207" s="21"/>
      <c r="F207" s="21"/>
    </row>
    <row r="208" spans="1:6" x14ac:dyDescent="0.25">
      <c r="A208" s="21"/>
      <c r="B208" s="68"/>
      <c r="C208" s="21"/>
      <c r="D208" s="21"/>
      <c r="E208" s="21"/>
      <c r="F208" s="21"/>
    </row>
    <row r="209" spans="1:6" x14ac:dyDescent="0.25">
      <c r="A209" s="21"/>
      <c r="B209" s="68"/>
      <c r="C209" s="21"/>
      <c r="D209" s="21"/>
      <c r="E209" s="21"/>
      <c r="F209" s="21"/>
    </row>
    <row r="210" spans="1:6" x14ac:dyDescent="0.25">
      <c r="A210" s="21"/>
      <c r="B210" s="68"/>
      <c r="C210" s="21"/>
      <c r="D210" s="21"/>
      <c r="E210" s="21"/>
      <c r="F210" s="21"/>
    </row>
    <row r="211" spans="1:6" x14ac:dyDescent="0.25">
      <c r="A211" s="21"/>
      <c r="B211" s="68"/>
      <c r="C211" s="21"/>
      <c r="D211" s="21"/>
      <c r="E211" s="21"/>
      <c r="F211" s="21"/>
    </row>
    <row r="212" spans="1:6" x14ac:dyDescent="0.25">
      <c r="A212" s="21"/>
      <c r="B212" s="68"/>
      <c r="C212" s="21"/>
      <c r="D212" s="21"/>
      <c r="E212" s="21"/>
      <c r="F212" s="21"/>
    </row>
    <row r="213" spans="1:6" x14ac:dyDescent="0.25">
      <c r="A213" s="21"/>
      <c r="B213" s="68"/>
      <c r="C213" s="21"/>
      <c r="D213" s="21"/>
      <c r="E213" s="21"/>
      <c r="F213" s="21"/>
    </row>
    <row r="214" spans="1:6" x14ac:dyDescent="0.25">
      <c r="A214" s="21"/>
      <c r="B214" s="68"/>
      <c r="C214" s="21"/>
      <c r="D214" s="21"/>
      <c r="E214" s="21"/>
      <c r="F214" s="21"/>
    </row>
    <row r="215" spans="1:6" x14ac:dyDescent="0.25">
      <c r="A215" s="21"/>
      <c r="B215" s="68"/>
      <c r="C215" s="21"/>
      <c r="D215" s="21"/>
      <c r="E215" s="21"/>
      <c r="F215" s="21"/>
    </row>
    <row r="216" spans="1:6" x14ac:dyDescent="0.25">
      <c r="A216" s="21"/>
      <c r="B216" s="68"/>
      <c r="C216" s="21"/>
      <c r="D216" s="21"/>
      <c r="E216" s="21"/>
      <c r="F216" s="21"/>
    </row>
    <row r="217" spans="1:6" x14ac:dyDescent="0.25">
      <c r="A217" s="21"/>
      <c r="B217" s="68"/>
      <c r="C217" s="21"/>
      <c r="D217" s="21"/>
      <c r="E217" s="21"/>
      <c r="F217" s="21"/>
    </row>
    <row r="218" spans="1:6" x14ac:dyDescent="0.25">
      <c r="A218" s="21"/>
      <c r="B218" s="68"/>
      <c r="C218" s="21"/>
      <c r="D218" s="21"/>
      <c r="E218" s="21"/>
      <c r="F218" s="21"/>
    </row>
    <row r="219" spans="1:6" x14ac:dyDescent="0.25">
      <c r="A219" s="21"/>
      <c r="B219" s="68"/>
      <c r="C219" s="21"/>
      <c r="D219" s="21"/>
      <c r="E219" s="21"/>
      <c r="F219" s="21"/>
    </row>
    <row r="220" spans="1:6" x14ac:dyDescent="0.25">
      <c r="A220" s="21"/>
      <c r="B220" s="68"/>
      <c r="C220" s="21"/>
      <c r="D220" s="21"/>
      <c r="E220" s="21"/>
      <c r="F220" s="21"/>
    </row>
    <row r="221" spans="1:6" x14ac:dyDescent="0.25">
      <c r="A221" s="21"/>
      <c r="B221" s="68"/>
      <c r="C221" s="21"/>
      <c r="D221" s="21"/>
      <c r="E221" s="21"/>
      <c r="F221" s="21"/>
    </row>
    <row r="222" spans="1:6" x14ac:dyDescent="0.25">
      <c r="A222" s="21"/>
      <c r="B222" s="68"/>
      <c r="C222" s="21"/>
      <c r="D222" s="21"/>
      <c r="E222" s="21"/>
      <c r="F222" s="21"/>
    </row>
    <row r="223" spans="1:6" x14ac:dyDescent="0.25">
      <c r="A223" s="21"/>
      <c r="B223" s="68"/>
      <c r="C223" s="21"/>
      <c r="D223" s="21"/>
      <c r="E223" s="21"/>
      <c r="F223" s="21"/>
    </row>
    <row r="224" spans="1:6" x14ac:dyDescent="0.25">
      <c r="A224" s="21"/>
      <c r="B224" s="68"/>
      <c r="C224" s="21"/>
      <c r="D224" s="21"/>
      <c r="E224" s="21"/>
      <c r="F224" s="21"/>
    </row>
    <row r="225" spans="1:6" x14ac:dyDescent="0.25">
      <c r="A225" s="21"/>
      <c r="B225" s="68"/>
      <c r="C225" s="21"/>
      <c r="D225" s="21"/>
      <c r="E225" s="21"/>
      <c r="F225" s="21"/>
    </row>
    <row r="226" spans="1:6" x14ac:dyDescent="0.25">
      <c r="A226" s="21"/>
      <c r="B226" s="68"/>
      <c r="C226" s="21"/>
      <c r="D226" s="21"/>
      <c r="E226" s="21"/>
      <c r="F226" s="21"/>
    </row>
    <row r="227" spans="1:6" x14ac:dyDescent="0.25">
      <c r="A227" s="21"/>
      <c r="B227" s="68"/>
      <c r="C227" s="21"/>
      <c r="D227" s="21"/>
      <c r="E227" s="21"/>
      <c r="F227" s="21"/>
    </row>
    <row r="228" spans="1:6" x14ac:dyDescent="0.25">
      <c r="A228" s="21"/>
      <c r="B228" s="68"/>
      <c r="C228" s="21"/>
      <c r="D228" s="21"/>
      <c r="E228" s="21"/>
      <c r="F228" s="21"/>
    </row>
    <row r="229" spans="1:6" x14ac:dyDescent="0.25">
      <c r="A229" s="21"/>
      <c r="B229" s="68"/>
      <c r="C229" s="21"/>
      <c r="D229" s="21"/>
      <c r="E229" s="21"/>
      <c r="F229" s="21"/>
    </row>
    <row r="230" spans="1:6" x14ac:dyDescent="0.25">
      <c r="A230" s="21"/>
      <c r="B230" s="68"/>
      <c r="C230" s="21"/>
      <c r="D230" s="21"/>
      <c r="E230" s="21"/>
      <c r="F230" s="21"/>
    </row>
    <row r="231" spans="1:6" x14ac:dyDescent="0.25">
      <c r="A231" s="21"/>
      <c r="B231" s="68"/>
      <c r="C231" s="21"/>
      <c r="D231" s="21"/>
      <c r="E231" s="21"/>
      <c r="F231" s="21"/>
    </row>
    <row r="232" spans="1:6" x14ac:dyDescent="0.25">
      <c r="A232" s="21"/>
      <c r="B232" s="68"/>
      <c r="C232" s="21"/>
      <c r="D232" s="21"/>
      <c r="E232" s="21"/>
      <c r="F232" s="21"/>
    </row>
    <row r="233" spans="1:6" x14ac:dyDescent="0.25">
      <c r="A233" s="21"/>
      <c r="B233" s="68"/>
      <c r="C233" s="21"/>
      <c r="D233" s="21"/>
      <c r="E233" s="21"/>
      <c r="F233" s="21"/>
    </row>
    <row r="234" spans="1:6" x14ac:dyDescent="0.25">
      <c r="A234" s="21"/>
      <c r="B234" s="68"/>
      <c r="C234" s="21"/>
      <c r="D234" s="21"/>
      <c r="E234" s="21"/>
      <c r="F234" s="21"/>
    </row>
    <row r="235" spans="1:6" x14ac:dyDescent="0.25">
      <c r="A235" s="21"/>
      <c r="B235" s="68"/>
      <c r="C235" s="21"/>
      <c r="D235" s="21"/>
      <c r="E235" s="21"/>
      <c r="F235" s="21"/>
    </row>
    <row r="236" spans="1:6" x14ac:dyDescent="0.25">
      <c r="A236" s="21"/>
      <c r="B236" s="68"/>
      <c r="C236" s="21"/>
      <c r="D236" s="21"/>
      <c r="E236" s="21"/>
      <c r="F236" s="21"/>
    </row>
    <row r="237" spans="1:6" x14ac:dyDescent="0.25">
      <c r="A237" s="21"/>
      <c r="B237" s="68"/>
      <c r="C237" s="21"/>
      <c r="D237" s="21"/>
      <c r="E237" s="21"/>
      <c r="F237" s="21"/>
    </row>
    <row r="238" spans="1:6" x14ac:dyDescent="0.25">
      <c r="A238" s="21"/>
      <c r="B238" s="68"/>
      <c r="C238" s="21"/>
      <c r="D238" s="21"/>
      <c r="E238" s="21"/>
      <c r="F238" s="21"/>
    </row>
    <row r="239" spans="1:6" x14ac:dyDescent="0.25">
      <c r="A239" s="21"/>
      <c r="B239" s="68"/>
      <c r="C239" s="21"/>
      <c r="D239" s="21"/>
      <c r="E239" s="21"/>
      <c r="F239" s="21"/>
    </row>
    <row r="240" spans="1:6" x14ac:dyDescent="0.25">
      <c r="A240" s="21"/>
      <c r="B240" s="68"/>
      <c r="C240" s="21"/>
      <c r="D240" s="21"/>
      <c r="E240" s="21"/>
      <c r="F240" s="21"/>
    </row>
    <row r="241" spans="1:6" x14ac:dyDescent="0.25">
      <c r="A241" s="21"/>
      <c r="B241" s="68"/>
      <c r="C241" s="21"/>
      <c r="D241" s="21"/>
      <c r="E241" s="21"/>
      <c r="F241" s="21"/>
    </row>
    <row r="242" spans="1:6" x14ac:dyDescent="0.25">
      <c r="A242" s="21"/>
      <c r="B242" s="68"/>
      <c r="C242" s="21"/>
      <c r="D242" s="21"/>
      <c r="E242" s="21"/>
      <c r="F242" s="21"/>
    </row>
    <row r="243" spans="1:6" x14ac:dyDescent="0.25">
      <c r="A243" s="21"/>
      <c r="B243" s="68"/>
      <c r="C243" s="21"/>
      <c r="D243" s="21"/>
      <c r="E243" s="21"/>
      <c r="F243" s="21"/>
    </row>
    <row r="244" spans="1:6" x14ac:dyDescent="0.25">
      <c r="A244" s="21"/>
      <c r="B244" s="68"/>
      <c r="C244" s="21"/>
      <c r="D244" s="21"/>
      <c r="E244" s="21"/>
      <c r="F244" s="21"/>
    </row>
    <row r="245" spans="1:6" x14ac:dyDescent="0.25">
      <c r="A245" s="21"/>
      <c r="B245" s="68"/>
      <c r="C245" s="21"/>
      <c r="D245" s="21"/>
      <c r="E245" s="21"/>
      <c r="F245" s="21"/>
    </row>
    <row r="246" spans="1:6" x14ac:dyDescent="0.25">
      <c r="A246" s="21"/>
      <c r="B246" s="68"/>
      <c r="C246" s="21"/>
      <c r="D246" s="21"/>
      <c r="E246" s="21"/>
      <c r="F246" s="21"/>
    </row>
    <row r="247" spans="1:6" x14ac:dyDescent="0.25">
      <c r="A247" s="21"/>
      <c r="B247" s="68"/>
      <c r="C247" s="21"/>
      <c r="D247" s="21"/>
      <c r="E247" s="21"/>
      <c r="F247" s="21"/>
    </row>
    <row r="248" spans="1:6" x14ac:dyDescent="0.25">
      <c r="A248" s="21"/>
      <c r="B248" s="68"/>
      <c r="C248" s="21"/>
      <c r="D248" s="21"/>
      <c r="E248" s="21"/>
      <c r="F248" s="21"/>
    </row>
    <row r="249" spans="1:6" x14ac:dyDescent="0.25">
      <c r="A249" s="21"/>
      <c r="B249" s="68"/>
      <c r="C249" s="21"/>
      <c r="D249" s="21"/>
      <c r="E249" s="21"/>
      <c r="F249" s="21"/>
    </row>
    <row r="250" spans="1:6" x14ac:dyDescent="0.25">
      <c r="A250" s="21"/>
      <c r="B250" s="68"/>
      <c r="C250" s="21"/>
      <c r="D250" s="21"/>
      <c r="E250" s="21"/>
      <c r="F250" s="21"/>
    </row>
    <row r="251" spans="1:6" x14ac:dyDescent="0.25">
      <c r="A251" s="21"/>
      <c r="B251" s="68"/>
      <c r="C251" s="21"/>
      <c r="D251" s="21"/>
      <c r="E251" s="21"/>
      <c r="F251" s="21"/>
    </row>
    <row r="252" spans="1:6" x14ac:dyDescent="0.25">
      <c r="A252" s="21"/>
      <c r="B252" s="68"/>
      <c r="C252" s="21"/>
      <c r="D252" s="21"/>
      <c r="E252" s="21"/>
      <c r="F252" s="21"/>
    </row>
    <row r="253" spans="1:6" x14ac:dyDescent="0.25">
      <c r="A253" s="21"/>
      <c r="B253" s="68"/>
      <c r="C253" s="21"/>
      <c r="D253" s="21"/>
      <c r="E253" s="21"/>
      <c r="F253" s="21"/>
    </row>
    <row r="254" spans="1:6" x14ac:dyDescent="0.25">
      <c r="A254" s="21"/>
      <c r="B254" s="68"/>
      <c r="C254" s="21"/>
      <c r="D254" s="21"/>
      <c r="E254" s="21"/>
      <c r="F254" s="21"/>
    </row>
    <row r="255" spans="1:6" x14ac:dyDescent="0.25">
      <c r="A255" s="21"/>
      <c r="B255" s="68"/>
      <c r="C255" s="21"/>
      <c r="D255" s="21"/>
      <c r="E255" s="21"/>
      <c r="F255" s="21"/>
    </row>
    <row r="256" spans="1:6" x14ac:dyDescent="0.25">
      <c r="A256" s="21"/>
      <c r="B256" s="68"/>
      <c r="C256" s="21"/>
      <c r="D256" s="21"/>
      <c r="E256" s="21"/>
      <c r="F256" s="21"/>
    </row>
    <row r="257" spans="1:6" x14ac:dyDescent="0.25">
      <c r="A257" s="21"/>
      <c r="B257" s="68"/>
      <c r="C257" s="21"/>
      <c r="D257" s="21"/>
      <c r="E257" s="21"/>
      <c r="F257" s="21"/>
    </row>
    <row r="258" spans="1:6" x14ac:dyDescent="0.25">
      <c r="A258" s="21"/>
      <c r="B258" s="68"/>
      <c r="C258" s="21"/>
      <c r="D258" s="21"/>
      <c r="E258" s="21"/>
      <c r="F258" s="21"/>
    </row>
    <row r="259" spans="1:6" x14ac:dyDescent="0.25">
      <c r="A259" s="21"/>
      <c r="B259" s="68"/>
      <c r="C259" s="21"/>
      <c r="D259" s="21"/>
      <c r="E259" s="21"/>
      <c r="F259" s="21"/>
    </row>
    <row r="260" spans="1:6" x14ac:dyDescent="0.25">
      <c r="A260" s="21"/>
      <c r="B260" s="68"/>
      <c r="C260" s="21"/>
      <c r="D260" s="21"/>
      <c r="E260" s="21"/>
      <c r="F260" s="21"/>
    </row>
    <row r="261" spans="1:6" x14ac:dyDescent="0.25">
      <c r="A261" s="21"/>
      <c r="B261" s="68"/>
      <c r="C261" s="21"/>
      <c r="D261" s="21"/>
      <c r="E261" s="21"/>
      <c r="F261" s="21"/>
    </row>
    <row r="262" spans="1:6" x14ac:dyDescent="0.25">
      <c r="A262" s="21"/>
      <c r="B262" s="68"/>
      <c r="C262" s="21"/>
      <c r="D262" s="21"/>
      <c r="E262" s="21"/>
      <c r="F262" s="21"/>
    </row>
    <row r="263" spans="1:6" x14ac:dyDescent="0.25">
      <c r="A263" s="21"/>
      <c r="B263" s="68"/>
      <c r="C263" s="21"/>
      <c r="D263" s="21"/>
      <c r="E263" s="21"/>
      <c r="F263" s="21"/>
    </row>
    <row r="264" spans="1:6" x14ac:dyDescent="0.25">
      <c r="A264" s="21"/>
      <c r="B264" s="68"/>
      <c r="C264" s="21"/>
      <c r="D264" s="21"/>
      <c r="E264" s="21"/>
      <c r="F264" s="21"/>
    </row>
    <row r="265" spans="1:6" x14ac:dyDescent="0.25">
      <c r="A265" s="21"/>
      <c r="B265" s="68"/>
      <c r="C265" s="21"/>
      <c r="D265" s="21"/>
      <c r="E265" s="21"/>
      <c r="F265" s="21"/>
    </row>
    <row r="266" spans="1:6" x14ac:dyDescent="0.25">
      <c r="A266" s="21"/>
      <c r="B266" s="68"/>
      <c r="C266" s="21"/>
      <c r="D266" s="21"/>
      <c r="E266" s="21"/>
      <c r="F266" s="21"/>
    </row>
    <row r="267" spans="1:6" x14ac:dyDescent="0.25">
      <c r="A267" s="21"/>
      <c r="B267" s="68"/>
      <c r="C267" s="21"/>
      <c r="D267" s="21"/>
      <c r="E267" s="21"/>
      <c r="F267" s="21"/>
    </row>
    <row r="268" spans="1:6" x14ac:dyDescent="0.25">
      <c r="A268" s="21"/>
      <c r="B268" s="68"/>
      <c r="C268" s="21"/>
      <c r="D268" s="21"/>
      <c r="E268" s="21"/>
      <c r="F268" s="21"/>
    </row>
    <row r="269" spans="1:6" x14ac:dyDescent="0.25">
      <c r="A269" s="21"/>
      <c r="B269" s="68"/>
      <c r="C269" s="21"/>
      <c r="D269" s="21"/>
      <c r="E269" s="21"/>
      <c r="F269" s="21"/>
    </row>
    <row r="270" spans="1:6" x14ac:dyDescent="0.25">
      <c r="A270" s="21"/>
      <c r="B270" s="68"/>
      <c r="C270" s="21"/>
      <c r="D270" s="21"/>
      <c r="E270" s="21"/>
      <c r="F270" s="21"/>
    </row>
    <row r="271" spans="1:6" x14ac:dyDescent="0.25">
      <c r="A271" s="21"/>
      <c r="B271" s="68"/>
      <c r="C271" s="21"/>
      <c r="D271" s="21"/>
      <c r="E271" s="21"/>
      <c r="F271" s="21"/>
    </row>
    <row r="272" spans="1:6" x14ac:dyDescent="0.25">
      <c r="A272" s="21"/>
      <c r="B272" s="68"/>
      <c r="C272" s="21"/>
      <c r="D272" s="21"/>
      <c r="E272" s="21"/>
      <c r="F272" s="21"/>
    </row>
    <row r="273" spans="1:6" x14ac:dyDescent="0.25">
      <c r="A273" s="21"/>
      <c r="B273" s="68"/>
      <c r="C273" s="21"/>
      <c r="D273" s="21"/>
      <c r="E273" s="21"/>
      <c r="F273" s="21"/>
    </row>
    <row r="274" spans="1:6" x14ac:dyDescent="0.25">
      <c r="A274" s="21"/>
      <c r="B274" s="68"/>
      <c r="C274" s="21"/>
      <c r="D274" s="21"/>
      <c r="E274" s="21"/>
      <c r="F274" s="21"/>
    </row>
    <row r="275" spans="1:6" x14ac:dyDescent="0.25">
      <c r="A275" s="21"/>
      <c r="B275" s="68"/>
      <c r="C275" s="21"/>
      <c r="D275" s="21"/>
      <c r="E275" s="21"/>
      <c r="F275" s="21"/>
    </row>
    <row r="276" spans="1:6" x14ac:dyDescent="0.25">
      <c r="A276" s="21"/>
      <c r="B276" s="68"/>
      <c r="C276" s="21"/>
      <c r="D276" s="21"/>
      <c r="E276" s="21"/>
      <c r="F276" s="21"/>
    </row>
    <row r="277" spans="1:6" x14ac:dyDescent="0.25">
      <c r="A277" s="21"/>
      <c r="B277" s="68"/>
      <c r="C277" s="21"/>
      <c r="D277" s="21"/>
      <c r="E277" s="21"/>
      <c r="F277" s="21"/>
    </row>
    <row r="278" spans="1:6" x14ac:dyDescent="0.25">
      <c r="A278" s="21"/>
      <c r="B278" s="68"/>
      <c r="C278" s="21"/>
      <c r="D278" s="21"/>
      <c r="E278" s="21"/>
      <c r="F278" s="21"/>
    </row>
    <row r="279" spans="1:6" x14ac:dyDescent="0.25">
      <c r="A279" s="21"/>
      <c r="B279" s="68"/>
      <c r="C279" s="21"/>
      <c r="D279" s="21"/>
      <c r="E279" s="21"/>
      <c r="F279" s="21"/>
    </row>
    <row r="280" spans="1:6" x14ac:dyDescent="0.25">
      <c r="A280" s="21"/>
      <c r="B280" s="68"/>
      <c r="C280" s="21"/>
      <c r="D280" s="21"/>
      <c r="E280" s="21"/>
      <c r="F280" s="21"/>
    </row>
    <row r="281" spans="1:6" x14ac:dyDescent="0.25">
      <c r="A281" s="21"/>
      <c r="B281" s="68"/>
      <c r="C281" s="21"/>
      <c r="D281" s="21"/>
      <c r="E281" s="21"/>
      <c r="F281" s="21"/>
    </row>
    <row r="282" spans="1:6" x14ac:dyDescent="0.25">
      <c r="A282" s="21"/>
      <c r="B282" s="68"/>
      <c r="C282" s="21"/>
      <c r="D282" s="21"/>
      <c r="E282" s="21"/>
      <c r="F282" s="21"/>
    </row>
    <row r="283" spans="1:6" x14ac:dyDescent="0.25">
      <c r="A283" s="21"/>
      <c r="B283" s="68"/>
      <c r="C283" s="21"/>
      <c r="D283" s="21"/>
      <c r="E283" s="21"/>
      <c r="F283" s="21"/>
    </row>
    <row r="284" spans="1:6" x14ac:dyDescent="0.25">
      <c r="A284" s="21"/>
      <c r="B284" s="68"/>
      <c r="C284" s="21"/>
      <c r="D284" s="21"/>
      <c r="E284" s="21"/>
      <c r="F284" s="21"/>
    </row>
    <row r="285" spans="1:6" x14ac:dyDescent="0.25">
      <c r="A285" s="21"/>
      <c r="B285" s="68"/>
      <c r="C285" s="21"/>
      <c r="D285" s="21"/>
      <c r="E285" s="21"/>
      <c r="F285" s="21"/>
    </row>
    <row r="286" spans="1:6" x14ac:dyDescent="0.25">
      <c r="A286" s="21"/>
      <c r="B286" s="68"/>
      <c r="C286" s="21"/>
      <c r="D286" s="21"/>
      <c r="E286" s="21"/>
      <c r="F286" s="21"/>
    </row>
    <row r="287" spans="1:6" x14ac:dyDescent="0.25">
      <c r="A287" s="21"/>
      <c r="B287" s="68"/>
      <c r="C287" s="21"/>
      <c r="D287" s="21"/>
      <c r="E287" s="21"/>
      <c r="F287" s="21"/>
    </row>
    <row r="288" spans="1:6" x14ac:dyDescent="0.25">
      <c r="A288" s="21"/>
      <c r="B288" s="68"/>
      <c r="C288" s="21"/>
      <c r="D288" s="21"/>
      <c r="E288" s="21"/>
      <c r="F288" s="21"/>
    </row>
    <row r="289" spans="1:6" x14ac:dyDescent="0.25">
      <c r="A289" s="21"/>
      <c r="B289" s="68"/>
      <c r="C289" s="21"/>
      <c r="D289" s="21"/>
      <c r="E289" s="21"/>
      <c r="F289" s="21"/>
    </row>
    <row r="290" spans="1:6" x14ac:dyDescent="0.25">
      <c r="A290" s="21"/>
      <c r="B290" s="68"/>
      <c r="C290" s="21"/>
      <c r="D290" s="21"/>
      <c r="E290" s="21"/>
      <c r="F290" s="21"/>
    </row>
    <row r="291" spans="1:6" x14ac:dyDescent="0.25">
      <c r="A291" s="21"/>
      <c r="B291" s="68"/>
      <c r="C291" s="21"/>
      <c r="D291" s="21"/>
      <c r="E291" s="21"/>
      <c r="F291" s="21"/>
    </row>
    <row r="292" spans="1:6" x14ac:dyDescent="0.25">
      <c r="A292" s="21"/>
      <c r="B292" s="68"/>
      <c r="C292" s="21"/>
      <c r="D292" s="21"/>
      <c r="E292" s="21"/>
      <c r="F292" s="21"/>
    </row>
    <row r="293" spans="1:6" x14ac:dyDescent="0.25">
      <c r="A293" s="21"/>
      <c r="B293" s="68"/>
      <c r="C293" s="21"/>
      <c r="D293" s="21"/>
      <c r="E293" s="21"/>
      <c r="F293" s="21"/>
    </row>
    <row r="294" spans="1:6" x14ac:dyDescent="0.25">
      <c r="A294" s="21"/>
      <c r="B294" s="68"/>
      <c r="C294" s="21"/>
      <c r="D294" s="21"/>
      <c r="E294" s="21"/>
      <c r="F294" s="21"/>
    </row>
    <row r="295" spans="1:6" x14ac:dyDescent="0.25">
      <c r="A295" s="21"/>
      <c r="B295" s="68"/>
      <c r="C295" s="21"/>
      <c r="D295" s="21"/>
      <c r="E295" s="21"/>
      <c r="F295" s="21"/>
    </row>
    <row r="296" spans="1:6" x14ac:dyDescent="0.25">
      <c r="A296" s="21"/>
      <c r="B296" s="68"/>
      <c r="C296" s="21"/>
      <c r="D296" s="21"/>
      <c r="E296" s="21"/>
      <c r="F296" s="21"/>
    </row>
    <row r="297" spans="1:6" x14ac:dyDescent="0.25">
      <c r="A297" s="21"/>
      <c r="B297" s="68"/>
      <c r="C297" s="21"/>
      <c r="D297" s="21"/>
      <c r="E297" s="21"/>
      <c r="F297" s="21"/>
    </row>
    <row r="298" spans="1:6" x14ac:dyDescent="0.25">
      <c r="A298" s="21"/>
      <c r="B298" s="68"/>
      <c r="C298" s="21"/>
      <c r="D298" s="21"/>
      <c r="E298" s="21"/>
      <c r="F298" s="21"/>
    </row>
    <row r="299" spans="1:6" x14ac:dyDescent="0.25">
      <c r="A299" s="21"/>
      <c r="B299" s="68"/>
      <c r="C299" s="21"/>
      <c r="D299" s="21"/>
      <c r="E299" s="21"/>
      <c r="F299" s="21"/>
    </row>
    <row r="300" spans="1:6" x14ac:dyDescent="0.25">
      <c r="A300" s="21"/>
      <c r="B300" s="68"/>
      <c r="C300" s="21"/>
      <c r="D300" s="21"/>
      <c r="E300" s="21"/>
      <c r="F300" s="21"/>
    </row>
    <row r="301" spans="1:6" x14ac:dyDescent="0.25">
      <c r="A301" s="21"/>
      <c r="B301" s="68"/>
      <c r="C301" s="21"/>
      <c r="D301" s="21"/>
      <c r="E301" s="21"/>
      <c r="F301" s="21"/>
    </row>
    <row r="302" spans="1:6" x14ac:dyDescent="0.25">
      <c r="A302" s="21"/>
      <c r="B302" s="68"/>
      <c r="C302" s="21"/>
      <c r="D302" s="21"/>
      <c r="E302" s="21"/>
      <c r="F302" s="21"/>
    </row>
    <row r="303" spans="1:6" x14ac:dyDescent="0.25">
      <c r="A303" s="21"/>
      <c r="B303" s="68"/>
      <c r="C303" s="21"/>
      <c r="D303" s="21"/>
      <c r="E303" s="21"/>
      <c r="F303" s="21"/>
    </row>
    <row r="304" spans="1:6" x14ac:dyDescent="0.25">
      <c r="A304" s="21"/>
      <c r="B304" s="68"/>
      <c r="C304" s="21"/>
      <c r="D304" s="21"/>
      <c r="E304" s="21"/>
      <c r="F304" s="21"/>
    </row>
    <row r="305" spans="1:6" x14ac:dyDescent="0.25">
      <c r="A305" s="21"/>
      <c r="B305" s="68"/>
      <c r="C305" s="21"/>
      <c r="D305" s="21"/>
      <c r="E305" s="21"/>
      <c r="F305" s="21"/>
    </row>
    <row r="306" spans="1:6" x14ac:dyDescent="0.25">
      <c r="A306" s="21"/>
      <c r="B306" s="68"/>
      <c r="C306" s="21"/>
      <c r="D306" s="21"/>
      <c r="E306" s="21"/>
      <c r="F306" s="21"/>
    </row>
    <row r="307" spans="1:6" x14ac:dyDescent="0.25">
      <c r="A307" s="21"/>
      <c r="B307" s="68"/>
      <c r="C307" s="21"/>
      <c r="D307" s="21"/>
      <c r="E307" s="21"/>
      <c r="F307" s="21"/>
    </row>
    <row r="308" spans="1:6" x14ac:dyDescent="0.25">
      <c r="A308" s="21"/>
      <c r="B308" s="68"/>
      <c r="C308" s="21"/>
      <c r="D308" s="21"/>
      <c r="E308" s="21"/>
      <c r="F308" s="21"/>
    </row>
    <row r="309" spans="1:6" x14ac:dyDescent="0.25">
      <c r="A309" s="21"/>
      <c r="B309" s="68"/>
      <c r="C309" s="21"/>
      <c r="D309" s="21"/>
      <c r="E309" s="21"/>
      <c r="F309" s="21"/>
    </row>
    <row r="310" spans="1:6" x14ac:dyDescent="0.25">
      <c r="A310" s="21"/>
      <c r="B310" s="68"/>
      <c r="C310" s="21"/>
      <c r="D310" s="21"/>
      <c r="E310" s="21"/>
      <c r="F310" s="21"/>
    </row>
    <row r="311" spans="1:6" x14ac:dyDescent="0.25">
      <c r="A311" s="21"/>
      <c r="B311" s="68"/>
      <c r="C311" s="21"/>
      <c r="D311" s="21"/>
      <c r="E311" s="21"/>
      <c r="F311" s="21"/>
    </row>
    <row r="312" spans="1:6" x14ac:dyDescent="0.25">
      <c r="A312" s="21"/>
      <c r="B312" s="68"/>
      <c r="C312" s="21"/>
      <c r="D312" s="21"/>
      <c r="E312" s="21"/>
      <c r="F312" s="21"/>
    </row>
    <row r="313" spans="1:6" x14ac:dyDescent="0.25">
      <c r="A313" s="21"/>
      <c r="B313" s="68"/>
      <c r="C313" s="21"/>
      <c r="D313" s="21"/>
      <c r="E313" s="21"/>
      <c r="F313" s="21"/>
    </row>
    <row r="314" spans="1:6" x14ac:dyDescent="0.25">
      <c r="A314" s="21"/>
      <c r="B314" s="68"/>
      <c r="C314" s="21"/>
      <c r="D314" s="21"/>
      <c r="E314" s="21"/>
      <c r="F314" s="21"/>
    </row>
    <row r="315" spans="1:6" x14ac:dyDescent="0.25">
      <c r="A315" s="21"/>
      <c r="B315" s="68"/>
      <c r="C315" s="21"/>
      <c r="D315" s="21"/>
      <c r="E315" s="21"/>
      <c r="F315" s="21"/>
    </row>
    <row r="316" spans="1:6" x14ac:dyDescent="0.25">
      <c r="A316" s="21"/>
      <c r="B316" s="68"/>
      <c r="C316" s="21"/>
      <c r="D316" s="21"/>
      <c r="E316" s="21"/>
      <c r="F316" s="21"/>
    </row>
    <row r="317" spans="1:6" x14ac:dyDescent="0.25">
      <c r="A317" s="21"/>
      <c r="B317" s="68"/>
      <c r="C317" s="21"/>
      <c r="D317" s="21"/>
      <c r="E317" s="21"/>
      <c r="F317" s="21"/>
    </row>
    <row r="318" spans="1:6" x14ac:dyDescent="0.25">
      <c r="A318" s="21"/>
      <c r="B318" s="68"/>
      <c r="C318" s="21"/>
      <c r="D318" s="21"/>
      <c r="E318" s="21"/>
      <c r="F318" s="21"/>
    </row>
    <row r="319" spans="1:6" x14ac:dyDescent="0.25">
      <c r="A319" s="21"/>
      <c r="B319" s="68"/>
      <c r="C319" s="21"/>
      <c r="D319" s="21"/>
      <c r="E319" s="21"/>
      <c r="F319" s="21"/>
    </row>
    <row r="320" spans="1:6" x14ac:dyDescent="0.25">
      <c r="A320" s="21"/>
      <c r="B320" s="68"/>
      <c r="C320" s="21"/>
      <c r="D320" s="21"/>
      <c r="E320" s="21"/>
      <c r="F320" s="21"/>
    </row>
    <row r="321" spans="1:6" x14ac:dyDescent="0.25">
      <c r="A321" s="21"/>
      <c r="B321" s="68"/>
      <c r="C321" s="21"/>
      <c r="D321" s="21"/>
      <c r="E321" s="21"/>
      <c r="F321" s="21"/>
    </row>
    <row r="322" spans="1:6" x14ac:dyDescent="0.25">
      <c r="A322" s="21"/>
      <c r="B322" s="68"/>
      <c r="C322" s="21"/>
      <c r="D322" s="21"/>
      <c r="E322" s="21"/>
      <c r="F322" s="21"/>
    </row>
    <row r="323" spans="1:6" x14ac:dyDescent="0.25">
      <c r="A323" s="21"/>
      <c r="B323" s="68"/>
      <c r="C323" s="21"/>
      <c r="D323" s="21"/>
      <c r="E323" s="21"/>
      <c r="F323" s="21"/>
    </row>
    <row r="324" spans="1:6" x14ac:dyDescent="0.25">
      <c r="A324" s="21"/>
      <c r="B324" s="68"/>
      <c r="C324" s="21"/>
      <c r="D324" s="21"/>
      <c r="E324" s="21"/>
      <c r="F324" s="21"/>
    </row>
    <row r="325" spans="1:6" x14ac:dyDescent="0.25">
      <c r="A325" s="21"/>
      <c r="B325" s="68"/>
      <c r="C325" s="21"/>
      <c r="D325" s="21"/>
      <c r="E325" s="21"/>
      <c r="F325" s="21"/>
    </row>
    <row r="326" spans="1:6" x14ac:dyDescent="0.25">
      <c r="A326" s="21"/>
      <c r="B326" s="68"/>
      <c r="C326" s="21"/>
      <c r="D326" s="21"/>
      <c r="E326" s="21"/>
      <c r="F326" s="21"/>
    </row>
    <row r="327" spans="1:6" x14ac:dyDescent="0.25">
      <c r="A327" s="21"/>
      <c r="B327" s="68"/>
      <c r="C327" s="21"/>
      <c r="D327" s="21"/>
      <c r="E327" s="21"/>
      <c r="F327" s="21"/>
    </row>
    <row r="328" spans="1:6" x14ac:dyDescent="0.25">
      <c r="A328" s="21"/>
      <c r="B328" s="68"/>
      <c r="C328" s="21"/>
      <c r="D328" s="21"/>
      <c r="E328" s="21"/>
      <c r="F328" s="21"/>
    </row>
    <row r="329" spans="1:6" x14ac:dyDescent="0.25">
      <c r="A329" s="21"/>
      <c r="B329" s="68"/>
      <c r="C329" s="21"/>
      <c r="D329" s="21"/>
      <c r="E329" s="21"/>
      <c r="F329" s="21"/>
    </row>
    <row r="330" spans="1:6" x14ac:dyDescent="0.25">
      <c r="A330" s="21"/>
      <c r="B330" s="68"/>
      <c r="C330" s="21"/>
      <c r="D330" s="21"/>
      <c r="E330" s="21"/>
      <c r="F330" s="21"/>
    </row>
    <row r="331" spans="1:6" x14ac:dyDescent="0.25">
      <c r="A331" s="21"/>
      <c r="B331" s="68"/>
      <c r="C331" s="21"/>
      <c r="D331" s="21"/>
      <c r="E331" s="21"/>
      <c r="F331" s="21"/>
    </row>
    <row r="332" spans="1:6" x14ac:dyDescent="0.25">
      <c r="A332" s="21"/>
      <c r="B332" s="68"/>
      <c r="C332" s="21"/>
      <c r="D332" s="21"/>
      <c r="E332" s="21"/>
      <c r="F332" s="21"/>
    </row>
    <row r="333" spans="1:6" x14ac:dyDescent="0.25">
      <c r="A333" s="21"/>
      <c r="B333" s="68"/>
      <c r="C333" s="21"/>
      <c r="D333" s="21"/>
      <c r="E333" s="21"/>
      <c r="F333" s="21"/>
    </row>
    <row r="334" spans="1:6" x14ac:dyDescent="0.25">
      <c r="A334" s="21"/>
      <c r="B334" s="68"/>
      <c r="C334" s="21"/>
      <c r="D334" s="21"/>
      <c r="E334" s="21"/>
      <c r="F334" s="21"/>
    </row>
    <row r="335" spans="1:6" x14ac:dyDescent="0.25">
      <c r="A335" s="21"/>
      <c r="B335" s="68"/>
      <c r="C335" s="21"/>
      <c r="D335" s="21"/>
      <c r="E335" s="21"/>
      <c r="F335" s="21"/>
    </row>
    <row r="336" spans="1:6" x14ac:dyDescent="0.25">
      <c r="A336" s="21"/>
      <c r="B336" s="68"/>
      <c r="C336" s="21"/>
      <c r="D336" s="21"/>
      <c r="E336" s="21"/>
      <c r="F336" s="21"/>
    </row>
    <row r="337" spans="1:6" x14ac:dyDescent="0.25">
      <c r="A337" s="21"/>
      <c r="B337" s="68"/>
      <c r="C337" s="21"/>
      <c r="D337" s="21"/>
      <c r="E337" s="21"/>
      <c r="F337" s="21"/>
    </row>
    <row r="338" spans="1:6" x14ac:dyDescent="0.25">
      <c r="A338" s="21"/>
      <c r="B338" s="68"/>
      <c r="C338" s="21"/>
      <c r="D338" s="21"/>
      <c r="E338" s="21"/>
      <c r="F338" s="21"/>
    </row>
    <row r="339" spans="1:6" x14ac:dyDescent="0.25">
      <c r="A339" s="21"/>
      <c r="B339" s="68"/>
      <c r="C339" s="21"/>
      <c r="D339" s="21"/>
      <c r="E339" s="21"/>
      <c r="F339" s="21"/>
    </row>
    <row r="340" spans="1:6" x14ac:dyDescent="0.25">
      <c r="A340" s="21"/>
      <c r="B340" s="68"/>
      <c r="C340" s="21"/>
      <c r="D340" s="21"/>
      <c r="E340" s="21"/>
      <c r="F340" s="21"/>
    </row>
    <row r="341" spans="1:6" x14ac:dyDescent="0.25">
      <c r="A341" s="21"/>
      <c r="B341" s="68"/>
      <c r="C341" s="21"/>
      <c r="D341" s="21"/>
      <c r="E341" s="21"/>
      <c r="F341" s="21"/>
    </row>
    <row r="342" spans="1:6" x14ac:dyDescent="0.25">
      <c r="A342" s="21"/>
      <c r="B342" s="68"/>
      <c r="C342" s="21"/>
      <c r="D342" s="21"/>
      <c r="E342" s="21"/>
      <c r="F342" s="21"/>
    </row>
    <row r="343" spans="1:6" x14ac:dyDescent="0.25">
      <c r="A343" s="21"/>
      <c r="B343" s="68"/>
      <c r="C343" s="21"/>
      <c r="D343" s="21"/>
      <c r="E343" s="21"/>
      <c r="F343" s="21"/>
    </row>
    <row r="344" spans="1:6" x14ac:dyDescent="0.25">
      <c r="A344" s="21"/>
      <c r="B344" s="68"/>
      <c r="C344" s="21"/>
      <c r="D344" s="21"/>
      <c r="E344" s="21"/>
      <c r="F344" s="21"/>
    </row>
    <row r="345" spans="1:6" x14ac:dyDescent="0.25">
      <c r="A345" s="21"/>
      <c r="B345" s="68"/>
      <c r="C345" s="21"/>
      <c r="D345" s="21"/>
      <c r="E345" s="21"/>
      <c r="F345" s="21"/>
    </row>
    <row r="346" spans="1:6" x14ac:dyDescent="0.25">
      <c r="A346" s="21"/>
      <c r="B346" s="68"/>
      <c r="C346" s="21"/>
      <c r="D346" s="21"/>
      <c r="E346" s="21"/>
      <c r="F346" s="21"/>
    </row>
    <row r="347" spans="1:6" x14ac:dyDescent="0.25">
      <c r="A347" s="21"/>
      <c r="B347" s="68"/>
      <c r="C347" s="21"/>
      <c r="D347" s="21"/>
      <c r="E347" s="21"/>
      <c r="F347" s="21"/>
    </row>
    <row r="348" spans="1:6" x14ac:dyDescent="0.25">
      <c r="A348" s="21"/>
      <c r="B348" s="68"/>
      <c r="C348" s="21"/>
      <c r="D348" s="21"/>
      <c r="E348" s="21"/>
      <c r="F348" s="21"/>
    </row>
    <row r="349" spans="1:6" x14ac:dyDescent="0.25">
      <c r="A349" s="21"/>
      <c r="B349" s="68"/>
      <c r="C349" s="21"/>
      <c r="D349" s="21"/>
      <c r="E349" s="21"/>
      <c r="F349" s="21"/>
    </row>
    <row r="350" spans="1:6" x14ac:dyDescent="0.25">
      <c r="A350" s="21"/>
      <c r="B350" s="68"/>
      <c r="C350" s="21"/>
      <c r="D350" s="21"/>
      <c r="E350" s="21"/>
      <c r="F350" s="21"/>
    </row>
    <row r="351" spans="1:6" x14ac:dyDescent="0.25">
      <c r="A351" s="21"/>
      <c r="B351" s="68"/>
      <c r="C351" s="21"/>
      <c r="D351" s="21"/>
      <c r="E351" s="21"/>
      <c r="F351" s="21"/>
    </row>
    <row r="352" spans="1:6" x14ac:dyDescent="0.25">
      <c r="A352" s="21"/>
      <c r="B352" s="68"/>
      <c r="C352" s="21"/>
      <c r="D352" s="21"/>
      <c r="E352" s="21"/>
      <c r="F352" s="21"/>
    </row>
    <row r="353" spans="1:6" x14ac:dyDescent="0.25">
      <c r="A353" s="21"/>
      <c r="B353" s="68"/>
      <c r="C353" s="21"/>
      <c r="D353" s="21"/>
      <c r="E353" s="21"/>
      <c r="F353" s="21"/>
    </row>
    <row r="354" spans="1:6" x14ac:dyDescent="0.25">
      <c r="A354" s="21"/>
      <c r="B354" s="68"/>
      <c r="C354" s="21"/>
      <c r="D354" s="21"/>
      <c r="E354" s="21"/>
      <c r="F354" s="21"/>
    </row>
    <row r="355" spans="1:6" x14ac:dyDescent="0.25">
      <c r="A355" s="21"/>
      <c r="B355" s="68"/>
      <c r="C355" s="21"/>
      <c r="D355" s="21"/>
      <c r="E355" s="21"/>
      <c r="F355" s="21"/>
    </row>
    <row r="356" spans="1:6" x14ac:dyDescent="0.25">
      <c r="A356" s="21"/>
      <c r="B356" s="68"/>
      <c r="C356" s="21"/>
      <c r="D356" s="21"/>
      <c r="E356" s="21"/>
      <c r="F356" s="21"/>
    </row>
    <row r="357" spans="1:6" x14ac:dyDescent="0.25">
      <c r="A357" s="21"/>
      <c r="B357" s="68"/>
      <c r="C357" s="21"/>
      <c r="D357" s="21"/>
      <c r="E357" s="21"/>
      <c r="F357" s="21"/>
    </row>
    <row r="358" spans="1:6" x14ac:dyDescent="0.25">
      <c r="A358" s="21"/>
      <c r="B358" s="68"/>
      <c r="C358" s="21"/>
      <c r="D358" s="21"/>
      <c r="E358" s="21"/>
      <c r="F358" s="21"/>
    </row>
    <row r="359" spans="1:6" x14ac:dyDescent="0.25">
      <c r="A359" s="21"/>
      <c r="B359" s="68"/>
      <c r="C359" s="21"/>
      <c r="D359" s="21"/>
      <c r="E359" s="21"/>
      <c r="F359" s="21"/>
    </row>
    <row r="360" spans="1:6" x14ac:dyDescent="0.25">
      <c r="A360" s="21"/>
      <c r="B360" s="68"/>
      <c r="C360" s="21"/>
      <c r="D360" s="21"/>
      <c r="E360" s="21"/>
      <c r="F360" s="21"/>
    </row>
    <row r="361" spans="1:6" x14ac:dyDescent="0.25">
      <c r="A361" s="21"/>
      <c r="B361" s="68"/>
      <c r="C361" s="21"/>
      <c r="D361" s="21"/>
      <c r="E361" s="21"/>
      <c r="F361" s="21"/>
    </row>
    <row r="362" spans="1:6" x14ac:dyDescent="0.25">
      <c r="A362" s="21"/>
      <c r="B362" s="68"/>
      <c r="C362" s="21"/>
      <c r="D362" s="21"/>
      <c r="E362" s="21"/>
      <c r="F362" s="21"/>
    </row>
    <row r="363" spans="1:6" x14ac:dyDescent="0.25">
      <c r="A363" s="21"/>
      <c r="B363" s="68"/>
      <c r="C363" s="21"/>
      <c r="D363" s="21"/>
      <c r="E363" s="21"/>
      <c r="F363" s="21"/>
    </row>
    <row r="364" spans="1:6" x14ac:dyDescent="0.25">
      <c r="A364" s="21"/>
      <c r="B364" s="68"/>
      <c r="C364" s="21"/>
      <c r="D364" s="21"/>
      <c r="E364" s="21"/>
      <c r="F364" s="21"/>
    </row>
    <row r="365" spans="1:6" x14ac:dyDescent="0.25">
      <c r="A365" s="21"/>
      <c r="B365" s="68"/>
      <c r="C365" s="21"/>
      <c r="D365" s="21"/>
      <c r="E365" s="21"/>
      <c r="F365" s="21"/>
    </row>
    <row r="366" spans="1:6" x14ac:dyDescent="0.25">
      <c r="A366" s="21"/>
      <c r="B366" s="68"/>
      <c r="C366" s="21"/>
      <c r="D366" s="21"/>
      <c r="E366" s="21"/>
      <c r="F366" s="21"/>
    </row>
    <row r="367" spans="1:6" x14ac:dyDescent="0.25">
      <c r="A367" s="21"/>
      <c r="B367" s="68"/>
      <c r="C367" s="21"/>
      <c r="D367" s="21"/>
      <c r="E367" s="21"/>
      <c r="F367" s="21"/>
    </row>
    <row r="368" spans="1:6" x14ac:dyDescent="0.25">
      <c r="A368" s="21"/>
      <c r="B368" s="68"/>
      <c r="C368" s="21"/>
      <c r="D368" s="21"/>
      <c r="E368" s="21"/>
      <c r="F368" s="21"/>
    </row>
    <row r="369" spans="1:6" x14ac:dyDescent="0.25">
      <c r="A369" s="21"/>
      <c r="B369" s="68"/>
      <c r="C369" s="21"/>
      <c r="D369" s="21"/>
      <c r="E369" s="21"/>
      <c r="F369" s="21"/>
    </row>
    <row r="370" spans="1:6" x14ac:dyDescent="0.25">
      <c r="A370" s="21"/>
      <c r="B370" s="68"/>
      <c r="C370" s="21"/>
      <c r="D370" s="21"/>
      <c r="E370" s="21"/>
      <c r="F370" s="21"/>
    </row>
    <row r="371" spans="1:6" x14ac:dyDescent="0.25">
      <c r="A371" s="21"/>
      <c r="B371" s="68"/>
      <c r="C371" s="21"/>
      <c r="D371" s="21"/>
      <c r="E371" s="21"/>
      <c r="F371" s="21"/>
    </row>
    <row r="372" spans="1:6" x14ac:dyDescent="0.25">
      <c r="A372" s="21"/>
      <c r="B372" s="68"/>
      <c r="C372" s="21"/>
      <c r="D372" s="21"/>
      <c r="E372" s="21"/>
      <c r="F372" s="21"/>
    </row>
    <row r="373" spans="1:6" x14ac:dyDescent="0.25">
      <c r="A373" s="21"/>
      <c r="B373" s="68"/>
      <c r="C373" s="21"/>
      <c r="D373" s="21"/>
      <c r="E373" s="21"/>
      <c r="F373" s="21"/>
    </row>
    <row r="374" spans="1:6" x14ac:dyDescent="0.25">
      <c r="A374" s="21"/>
      <c r="B374" s="68"/>
      <c r="C374" s="21"/>
      <c r="D374" s="21"/>
      <c r="E374" s="21"/>
      <c r="F374" s="21"/>
    </row>
    <row r="375" spans="1:6" x14ac:dyDescent="0.25">
      <c r="A375" s="21"/>
      <c r="B375" s="68"/>
      <c r="C375" s="21"/>
      <c r="D375" s="21"/>
      <c r="E375" s="21"/>
      <c r="F375" s="21"/>
    </row>
    <row r="376" spans="1:6" x14ac:dyDescent="0.25">
      <c r="A376" s="21"/>
      <c r="B376" s="68"/>
      <c r="C376" s="21"/>
      <c r="D376" s="21"/>
      <c r="E376" s="21"/>
      <c r="F376" s="21"/>
    </row>
    <row r="377" spans="1:6" x14ac:dyDescent="0.25">
      <c r="A377" s="21"/>
      <c r="B377" s="68"/>
      <c r="C377" s="21"/>
      <c r="D377" s="21"/>
      <c r="E377" s="21"/>
      <c r="F377" s="21"/>
    </row>
    <row r="378" spans="1:6" x14ac:dyDescent="0.25">
      <c r="A378" s="21"/>
      <c r="B378" s="68"/>
      <c r="C378" s="21"/>
      <c r="D378" s="21"/>
      <c r="E378" s="21"/>
      <c r="F378" s="21"/>
    </row>
    <row r="379" spans="1:6" x14ac:dyDescent="0.25">
      <c r="A379" s="21"/>
      <c r="B379" s="68"/>
      <c r="C379" s="21"/>
      <c r="D379" s="21"/>
      <c r="E379" s="21"/>
      <c r="F379" s="21"/>
    </row>
    <row r="380" spans="1:6" x14ac:dyDescent="0.25">
      <c r="A380" s="21"/>
      <c r="B380" s="68"/>
      <c r="C380" s="21"/>
      <c r="D380" s="21"/>
      <c r="E380" s="21"/>
      <c r="F380" s="21"/>
    </row>
    <row r="381" spans="1:6" x14ac:dyDescent="0.25">
      <c r="A381" s="21"/>
      <c r="B381" s="68"/>
      <c r="C381" s="21"/>
      <c r="D381" s="21"/>
      <c r="E381" s="21"/>
      <c r="F381" s="21"/>
    </row>
    <row r="382" spans="1:6" x14ac:dyDescent="0.25">
      <c r="A382" s="21"/>
      <c r="B382" s="68"/>
      <c r="C382" s="21"/>
      <c r="D382" s="21"/>
      <c r="E382" s="21"/>
      <c r="F382" s="21"/>
    </row>
    <row r="383" spans="1:6" x14ac:dyDescent="0.25">
      <c r="A383" s="21"/>
      <c r="B383" s="68"/>
      <c r="C383" s="21"/>
      <c r="D383" s="21"/>
      <c r="E383" s="21"/>
      <c r="F383" s="21"/>
    </row>
    <row r="384" spans="1:6" x14ac:dyDescent="0.25">
      <c r="A384" s="21"/>
      <c r="B384" s="68"/>
      <c r="C384" s="21"/>
      <c r="D384" s="21"/>
      <c r="E384" s="21"/>
      <c r="F384" s="21"/>
    </row>
    <row r="385" spans="1:6" x14ac:dyDescent="0.25">
      <c r="A385" s="21"/>
      <c r="B385" s="68"/>
      <c r="C385" s="21"/>
      <c r="D385" s="21"/>
      <c r="E385" s="21"/>
      <c r="F385" s="21"/>
    </row>
    <row r="386" spans="1:6" x14ac:dyDescent="0.25">
      <c r="A386" s="21"/>
      <c r="B386" s="68"/>
      <c r="C386" s="21"/>
      <c r="D386" s="21"/>
      <c r="E386" s="21"/>
      <c r="F386" s="21"/>
    </row>
    <row r="387" spans="1:6" x14ac:dyDescent="0.25">
      <c r="A387" s="21"/>
      <c r="B387" s="68"/>
      <c r="C387" s="21"/>
      <c r="D387" s="21"/>
      <c r="E387" s="21"/>
      <c r="F387" s="21"/>
    </row>
    <row r="388" spans="1:6" x14ac:dyDescent="0.25">
      <c r="A388" s="21"/>
      <c r="B388" s="68"/>
      <c r="C388" s="21"/>
      <c r="D388" s="21"/>
      <c r="E388" s="21"/>
      <c r="F388" s="21"/>
    </row>
    <row r="389" spans="1:6" x14ac:dyDescent="0.25">
      <c r="A389" s="21"/>
      <c r="B389" s="68"/>
      <c r="C389" s="21"/>
      <c r="D389" s="21"/>
      <c r="E389" s="21"/>
      <c r="F389" s="21"/>
    </row>
    <row r="390" spans="1:6" x14ac:dyDescent="0.25">
      <c r="A390" s="21"/>
      <c r="B390" s="68"/>
      <c r="C390" s="21"/>
      <c r="D390" s="21"/>
      <c r="E390" s="21"/>
      <c r="F390" s="21"/>
    </row>
    <row r="391" spans="1:6" x14ac:dyDescent="0.25">
      <c r="A391" s="21"/>
      <c r="B391" s="68"/>
      <c r="C391" s="21"/>
      <c r="D391" s="21"/>
      <c r="E391" s="21"/>
      <c r="F391" s="21"/>
    </row>
    <row r="392" spans="1:6" x14ac:dyDescent="0.25">
      <c r="A392" s="21"/>
      <c r="B392" s="68"/>
      <c r="C392" s="21"/>
      <c r="D392" s="21"/>
      <c r="E392" s="21"/>
      <c r="F392" s="21"/>
    </row>
    <row r="393" spans="1:6" x14ac:dyDescent="0.25">
      <c r="A393" s="21"/>
      <c r="B393" s="68"/>
      <c r="C393" s="21"/>
      <c r="D393" s="21"/>
      <c r="E393" s="21"/>
      <c r="F393" s="21"/>
    </row>
    <row r="394" spans="1:6" x14ac:dyDescent="0.25">
      <c r="A394" s="21"/>
      <c r="B394" s="68"/>
      <c r="C394" s="21"/>
      <c r="D394" s="21"/>
      <c r="E394" s="21"/>
      <c r="F394" s="21"/>
    </row>
    <row r="395" spans="1:6" x14ac:dyDescent="0.25">
      <c r="A395" s="21"/>
      <c r="B395" s="68"/>
      <c r="C395" s="21"/>
      <c r="D395" s="21"/>
      <c r="E395" s="21"/>
      <c r="F395" s="21"/>
    </row>
    <row r="396" spans="1:6" x14ac:dyDescent="0.25">
      <c r="A396" s="21"/>
      <c r="B396" s="68"/>
      <c r="C396" s="21"/>
      <c r="D396" s="21"/>
      <c r="E396" s="21"/>
      <c r="F396" s="21"/>
    </row>
    <row r="397" spans="1:6" x14ac:dyDescent="0.25">
      <c r="A397" s="21"/>
      <c r="B397" s="68"/>
      <c r="C397" s="21"/>
      <c r="D397" s="21"/>
      <c r="E397" s="21"/>
      <c r="F397" s="21"/>
    </row>
    <row r="398" spans="1:6" x14ac:dyDescent="0.25">
      <c r="A398" s="21"/>
      <c r="B398" s="68"/>
      <c r="C398" s="21"/>
      <c r="D398" s="21"/>
      <c r="E398" s="21"/>
      <c r="F398" s="21"/>
    </row>
    <row r="399" spans="1:6" x14ac:dyDescent="0.25">
      <c r="A399" s="21"/>
      <c r="B399" s="68"/>
      <c r="C399" s="21"/>
      <c r="D399" s="21"/>
      <c r="E399" s="21"/>
      <c r="F399" s="21"/>
    </row>
    <row r="400" spans="1:6" x14ac:dyDescent="0.25">
      <c r="A400" s="21"/>
      <c r="B400" s="68"/>
      <c r="C400" s="21"/>
      <c r="D400" s="21"/>
      <c r="E400" s="21"/>
      <c r="F400" s="21"/>
    </row>
    <row r="401" spans="1:6" x14ac:dyDescent="0.25">
      <c r="A401" s="21"/>
      <c r="B401" s="68"/>
      <c r="C401" s="21"/>
      <c r="D401" s="21"/>
      <c r="E401" s="21"/>
      <c r="F401" s="21"/>
    </row>
    <row r="402" spans="1:6" x14ac:dyDescent="0.25">
      <c r="A402" s="21"/>
      <c r="B402" s="68"/>
      <c r="C402" s="21"/>
      <c r="D402" s="21"/>
      <c r="E402" s="21"/>
      <c r="F402" s="21"/>
    </row>
    <row r="403" spans="1:6" x14ac:dyDescent="0.25">
      <c r="A403" s="21"/>
      <c r="B403" s="68"/>
      <c r="C403" s="21"/>
      <c r="D403" s="21"/>
      <c r="E403" s="21"/>
      <c r="F403" s="21"/>
    </row>
    <row r="404" spans="1:6" x14ac:dyDescent="0.25">
      <c r="A404" s="21"/>
      <c r="B404" s="68"/>
      <c r="C404" s="21"/>
      <c r="D404" s="21"/>
      <c r="E404" s="21"/>
      <c r="F404" s="21"/>
    </row>
    <row r="405" spans="1:6" x14ac:dyDescent="0.25">
      <c r="A405" s="21"/>
      <c r="B405" s="68"/>
      <c r="C405" s="21"/>
      <c r="D405" s="21"/>
      <c r="E405" s="21"/>
      <c r="F405" s="21"/>
    </row>
    <row r="406" spans="1:6" x14ac:dyDescent="0.25">
      <c r="A406" s="21"/>
      <c r="B406" s="68"/>
      <c r="C406" s="21"/>
      <c r="D406" s="21"/>
      <c r="E406" s="21"/>
      <c r="F406" s="21"/>
    </row>
    <row r="407" spans="1:6" x14ac:dyDescent="0.25">
      <c r="A407" s="21"/>
      <c r="B407" s="68"/>
      <c r="C407" s="21"/>
      <c r="D407" s="21"/>
      <c r="E407" s="21"/>
      <c r="F407" s="21"/>
    </row>
    <row r="408" spans="1:6" x14ac:dyDescent="0.25">
      <c r="A408" s="21"/>
      <c r="B408" s="68"/>
      <c r="C408" s="21"/>
      <c r="D408" s="21"/>
      <c r="E408" s="21"/>
      <c r="F408" s="21"/>
    </row>
    <row r="409" spans="1:6" x14ac:dyDescent="0.25">
      <c r="A409" s="21"/>
      <c r="B409" s="68"/>
      <c r="C409" s="21"/>
      <c r="D409" s="21"/>
      <c r="E409" s="21"/>
      <c r="F409" s="21"/>
    </row>
    <row r="410" spans="1:6" x14ac:dyDescent="0.25">
      <c r="A410" s="21"/>
      <c r="B410" s="68"/>
      <c r="C410" s="21"/>
      <c r="D410" s="21"/>
      <c r="E410" s="21"/>
      <c r="F410" s="21"/>
    </row>
    <row r="411" spans="1:6" x14ac:dyDescent="0.25">
      <c r="A411" s="21"/>
      <c r="B411" s="68"/>
      <c r="C411" s="21"/>
      <c r="D411" s="21"/>
      <c r="E411" s="21"/>
      <c r="F411" s="21"/>
    </row>
    <row r="412" spans="1:6" x14ac:dyDescent="0.25">
      <c r="A412" s="21"/>
      <c r="B412" s="68"/>
      <c r="C412" s="21"/>
      <c r="D412" s="21"/>
      <c r="E412" s="21"/>
      <c r="F412" s="21"/>
    </row>
    <row r="413" spans="1:6" x14ac:dyDescent="0.25">
      <c r="A413" s="21"/>
      <c r="B413" s="68"/>
      <c r="C413" s="21"/>
      <c r="D413" s="21"/>
      <c r="E413" s="21"/>
      <c r="F413" s="21"/>
    </row>
    <row r="414" spans="1:6" x14ac:dyDescent="0.25">
      <c r="A414" s="21"/>
      <c r="B414" s="68"/>
      <c r="C414" s="21"/>
      <c r="D414" s="21"/>
      <c r="E414" s="21"/>
      <c r="F414" s="21"/>
    </row>
    <row r="415" spans="1:6" x14ac:dyDescent="0.25">
      <c r="A415" s="21"/>
      <c r="B415" s="68"/>
      <c r="C415" s="21"/>
      <c r="D415" s="21"/>
      <c r="E415" s="21"/>
      <c r="F415" s="21"/>
    </row>
    <row r="416" spans="1:6" x14ac:dyDescent="0.25">
      <c r="A416" s="21"/>
      <c r="B416" s="68"/>
      <c r="C416" s="21"/>
      <c r="D416" s="21"/>
      <c r="E416" s="21"/>
      <c r="F416" s="21"/>
    </row>
    <row r="417" spans="1:6" x14ac:dyDescent="0.25">
      <c r="A417" s="21"/>
      <c r="B417" s="68"/>
      <c r="C417" s="21"/>
      <c r="D417" s="21"/>
      <c r="E417" s="21"/>
      <c r="F417" s="21"/>
    </row>
    <row r="418" spans="1:6" x14ac:dyDescent="0.25">
      <c r="A418" s="21"/>
      <c r="B418" s="68"/>
      <c r="C418" s="21"/>
      <c r="D418" s="21"/>
      <c r="E418" s="21"/>
      <c r="F418" s="21"/>
    </row>
    <row r="419" spans="1:6" x14ac:dyDescent="0.25">
      <c r="A419" s="21"/>
      <c r="B419" s="68"/>
      <c r="C419" s="21"/>
      <c r="D419" s="21"/>
      <c r="E419" s="21"/>
      <c r="F419" s="21"/>
    </row>
    <row r="420" spans="1:6" x14ac:dyDescent="0.25">
      <c r="A420" s="21"/>
      <c r="B420" s="68"/>
      <c r="C420" s="21"/>
      <c r="D420" s="21"/>
      <c r="E420" s="21"/>
      <c r="F420" s="21"/>
    </row>
    <row r="421" spans="1:6" x14ac:dyDescent="0.25">
      <c r="A421" s="21"/>
      <c r="B421" s="68"/>
      <c r="C421" s="21"/>
      <c r="D421" s="21"/>
      <c r="E421" s="21"/>
      <c r="F421" s="21"/>
    </row>
    <row r="422" spans="1:6" x14ac:dyDescent="0.25">
      <c r="A422" s="21"/>
      <c r="B422" s="68"/>
      <c r="C422" s="21"/>
      <c r="D422" s="21"/>
      <c r="E422" s="21"/>
      <c r="F422" s="21"/>
    </row>
    <row r="423" spans="1:6" x14ac:dyDescent="0.25">
      <c r="A423" s="21"/>
      <c r="B423" s="68"/>
      <c r="C423" s="21"/>
      <c r="D423" s="21"/>
      <c r="E423" s="21"/>
      <c r="F423" s="21"/>
    </row>
    <row r="424" spans="1:6" x14ac:dyDescent="0.25">
      <c r="A424" s="21"/>
      <c r="B424" s="68"/>
      <c r="C424" s="21"/>
      <c r="D424" s="21"/>
      <c r="E424" s="21"/>
      <c r="F424" s="21"/>
    </row>
    <row r="425" spans="1:6" x14ac:dyDescent="0.25">
      <c r="A425" s="21"/>
      <c r="B425" s="68"/>
      <c r="C425" s="21"/>
      <c r="D425" s="21"/>
      <c r="E425" s="21"/>
      <c r="F425" s="21"/>
    </row>
    <row r="426" spans="1:6" x14ac:dyDescent="0.25">
      <c r="A426" s="21"/>
      <c r="B426" s="68"/>
      <c r="C426" s="21"/>
      <c r="D426" s="21"/>
      <c r="E426" s="21"/>
      <c r="F426" s="21"/>
    </row>
    <row r="427" spans="1:6" x14ac:dyDescent="0.25">
      <c r="A427" s="21"/>
      <c r="B427" s="68"/>
      <c r="C427" s="21"/>
      <c r="D427" s="21"/>
      <c r="E427" s="21"/>
      <c r="F427" s="21"/>
    </row>
    <row r="428" spans="1:6" x14ac:dyDescent="0.25">
      <c r="A428" s="21"/>
      <c r="B428" s="68"/>
      <c r="C428" s="21"/>
      <c r="D428" s="21"/>
      <c r="E428" s="21"/>
      <c r="F428" s="21"/>
    </row>
    <row r="429" spans="1:6" x14ac:dyDescent="0.25">
      <c r="A429" s="21"/>
      <c r="B429" s="68"/>
      <c r="C429" s="21"/>
      <c r="D429" s="21"/>
      <c r="E429" s="21"/>
      <c r="F429" s="21"/>
    </row>
    <row r="430" spans="1:6" x14ac:dyDescent="0.25">
      <c r="A430" s="21"/>
      <c r="B430" s="68"/>
      <c r="C430" s="21"/>
      <c r="D430" s="21"/>
      <c r="E430" s="21"/>
      <c r="F430" s="21"/>
    </row>
    <row r="431" spans="1:6" x14ac:dyDescent="0.25">
      <c r="A431" s="21"/>
      <c r="B431" s="68"/>
      <c r="C431" s="21"/>
      <c r="D431" s="21"/>
      <c r="E431" s="21"/>
      <c r="F431" s="21"/>
    </row>
    <row r="432" spans="1:6" x14ac:dyDescent="0.25">
      <c r="A432" s="21"/>
      <c r="B432" s="68"/>
      <c r="C432" s="21"/>
      <c r="D432" s="21"/>
      <c r="E432" s="21"/>
      <c r="F432" s="21"/>
    </row>
    <row r="433" spans="1:6" x14ac:dyDescent="0.25">
      <c r="A433" s="21"/>
      <c r="B433" s="68"/>
      <c r="C433" s="21"/>
      <c r="D433" s="21"/>
      <c r="E433" s="21"/>
      <c r="F433" s="21"/>
    </row>
    <row r="434" spans="1:6" x14ac:dyDescent="0.25">
      <c r="A434" s="21"/>
      <c r="B434" s="68"/>
      <c r="C434" s="21"/>
      <c r="D434" s="21"/>
      <c r="E434" s="21"/>
      <c r="F434" s="21"/>
    </row>
    <row r="435" spans="1:6" x14ac:dyDescent="0.25">
      <c r="A435" s="21"/>
      <c r="B435" s="68"/>
      <c r="C435" s="21"/>
      <c r="D435" s="21"/>
      <c r="E435" s="21"/>
      <c r="F435" s="21"/>
    </row>
    <row r="436" spans="1:6" x14ac:dyDescent="0.25">
      <c r="A436" s="21"/>
      <c r="B436" s="68"/>
      <c r="C436" s="21"/>
      <c r="D436" s="21"/>
      <c r="E436" s="21"/>
      <c r="F436" s="21"/>
    </row>
    <row r="437" spans="1:6" x14ac:dyDescent="0.25">
      <c r="A437" s="21"/>
      <c r="B437" s="68"/>
      <c r="C437" s="21"/>
      <c r="D437" s="21"/>
      <c r="E437" s="21"/>
      <c r="F437" s="21"/>
    </row>
    <row r="438" spans="1:6" x14ac:dyDescent="0.25">
      <c r="A438" s="21"/>
      <c r="B438" s="68"/>
      <c r="C438" s="21"/>
      <c r="D438" s="21"/>
      <c r="E438" s="21"/>
      <c r="F438" s="21"/>
    </row>
    <row r="439" spans="1:6" x14ac:dyDescent="0.25">
      <c r="A439" s="21"/>
      <c r="B439" s="68"/>
      <c r="C439" s="21"/>
      <c r="D439" s="21"/>
      <c r="E439" s="21"/>
      <c r="F439" s="21"/>
    </row>
    <row r="440" spans="1:6" x14ac:dyDescent="0.25">
      <c r="A440" s="21"/>
      <c r="B440" s="68"/>
      <c r="C440" s="21"/>
      <c r="D440" s="21"/>
      <c r="E440" s="21"/>
      <c r="F440" s="21"/>
    </row>
    <row r="441" spans="1:6" x14ac:dyDescent="0.25">
      <c r="A441" s="21"/>
      <c r="B441" s="68"/>
      <c r="C441" s="21"/>
      <c r="D441" s="21"/>
      <c r="E441" s="21"/>
      <c r="F441" s="21"/>
    </row>
    <row r="442" spans="1:6" x14ac:dyDescent="0.25">
      <c r="A442" s="21"/>
      <c r="B442" s="68"/>
      <c r="C442" s="21"/>
      <c r="D442" s="21"/>
      <c r="E442" s="21"/>
      <c r="F442" s="21"/>
    </row>
    <row r="443" spans="1:6" x14ac:dyDescent="0.25">
      <c r="A443" s="21"/>
      <c r="B443" s="68"/>
      <c r="C443" s="21"/>
      <c r="D443" s="21"/>
      <c r="E443" s="21"/>
      <c r="F443" s="21"/>
    </row>
    <row r="444" spans="1:6" x14ac:dyDescent="0.25">
      <c r="A444" s="21"/>
      <c r="B444" s="68"/>
      <c r="C444" s="21"/>
      <c r="D444" s="21"/>
      <c r="E444" s="21"/>
      <c r="F444" s="21"/>
    </row>
    <row r="445" spans="1:6" x14ac:dyDescent="0.25">
      <c r="A445" s="21"/>
      <c r="B445" s="68"/>
      <c r="C445" s="21"/>
      <c r="D445" s="21"/>
      <c r="E445" s="21"/>
      <c r="F445" s="21"/>
    </row>
    <row r="446" spans="1:6" x14ac:dyDescent="0.25">
      <c r="A446" s="21"/>
      <c r="B446" s="68"/>
      <c r="C446" s="21"/>
      <c r="D446" s="21"/>
      <c r="E446" s="21"/>
      <c r="F446" s="21"/>
    </row>
    <row r="447" spans="1:6" x14ac:dyDescent="0.25">
      <c r="A447" s="21"/>
      <c r="B447" s="68"/>
      <c r="C447" s="21"/>
      <c r="D447" s="21"/>
      <c r="E447" s="21"/>
      <c r="F447" s="21"/>
    </row>
    <row r="448" spans="1:6" x14ac:dyDescent="0.25">
      <c r="A448" s="21"/>
      <c r="B448" s="68"/>
      <c r="C448" s="21"/>
      <c r="D448" s="21"/>
      <c r="E448" s="21"/>
      <c r="F448" s="21"/>
    </row>
    <row r="449" spans="1:6" x14ac:dyDescent="0.25">
      <c r="A449" s="21"/>
      <c r="B449" s="68"/>
      <c r="C449" s="21"/>
      <c r="D449" s="21"/>
      <c r="E449" s="21"/>
      <c r="F449" s="21"/>
    </row>
    <row r="450" spans="1:6" x14ac:dyDescent="0.25">
      <c r="A450" s="21"/>
      <c r="B450" s="68"/>
      <c r="C450" s="21"/>
      <c r="D450" s="21"/>
      <c r="E450" s="21"/>
      <c r="F450" s="21"/>
    </row>
    <row r="451" spans="1:6" x14ac:dyDescent="0.25">
      <c r="A451" s="21"/>
      <c r="B451" s="68"/>
      <c r="C451" s="21"/>
      <c r="D451" s="21"/>
      <c r="E451" s="21"/>
      <c r="F451" s="21"/>
    </row>
    <row r="452" spans="1:6" x14ac:dyDescent="0.25">
      <c r="A452" s="21"/>
      <c r="B452" s="68"/>
      <c r="C452" s="21"/>
      <c r="D452" s="21"/>
      <c r="E452" s="21"/>
      <c r="F452" s="21"/>
    </row>
    <row r="453" spans="1:6" x14ac:dyDescent="0.25">
      <c r="A453" s="21"/>
      <c r="B453" s="68"/>
      <c r="C453" s="21"/>
      <c r="D453" s="21"/>
      <c r="E453" s="21"/>
      <c r="F453" s="21"/>
    </row>
    <row r="454" spans="1:6" x14ac:dyDescent="0.25">
      <c r="A454" s="21"/>
      <c r="B454" s="68"/>
      <c r="C454" s="21"/>
      <c r="D454" s="21"/>
      <c r="E454" s="21"/>
      <c r="F454" s="21"/>
    </row>
    <row r="455" spans="1:6" x14ac:dyDescent="0.25">
      <c r="A455" s="21"/>
      <c r="B455" s="68"/>
      <c r="C455" s="21"/>
      <c r="D455" s="21"/>
      <c r="E455" s="21"/>
      <c r="F455" s="21"/>
    </row>
    <row r="456" spans="1:6" x14ac:dyDescent="0.25">
      <c r="A456" s="21"/>
      <c r="B456" s="68"/>
      <c r="C456" s="21"/>
      <c r="D456" s="21"/>
      <c r="E456" s="21"/>
      <c r="F456" s="21"/>
    </row>
    <row r="457" spans="1:6" x14ac:dyDescent="0.25">
      <c r="A457" s="21"/>
      <c r="B457" s="68"/>
      <c r="C457" s="21"/>
      <c r="D457" s="21"/>
      <c r="E457" s="21"/>
      <c r="F457" s="21"/>
    </row>
    <row r="458" spans="1:6" x14ac:dyDescent="0.25">
      <c r="A458" s="21"/>
      <c r="B458" s="68"/>
      <c r="C458" s="21"/>
      <c r="D458" s="21"/>
      <c r="E458" s="21"/>
      <c r="F458" s="21"/>
    </row>
    <row r="459" spans="1:6" x14ac:dyDescent="0.25">
      <c r="A459" s="21"/>
      <c r="B459" s="68"/>
      <c r="C459" s="21"/>
      <c r="D459" s="21"/>
      <c r="E459" s="21"/>
      <c r="F459" s="21"/>
    </row>
    <row r="460" spans="1:6" x14ac:dyDescent="0.25">
      <c r="A460" s="21"/>
      <c r="B460" s="68"/>
      <c r="C460" s="21"/>
      <c r="D460" s="21"/>
      <c r="E460" s="21"/>
      <c r="F460" s="21"/>
    </row>
    <row r="461" spans="1:6" x14ac:dyDescent="0.25">
      <c r="A461" s="21"/>
      <c r="B461" s="68"/>
      <c r="C461" s="21"/>
      <c r="D461" s="21"/>
      <c r="E461" s="21"/>
      <c r="F461" s="21"/>
    </row>
    <row r="462" spans="1:6" x14ac:dyDescent="0.25">
      <c r="A462" s="21"/>
      <c r="B462" s="68"/>
      <c r="C462" s="21"/>
      <c r="D462" s="21"/>
      <c r="E462" s="21"/>
      <c r="F462" s="21"/>
    </row>
    <row r="463" spans="1:6" x14ac:dyDescent="0.25">
      <c r="A463" s="21"/>
      <c r="B463" s="68"/>
      <c r="C463" s="21"/>
      <c r="D463" s="21"/>
      <c r="E463" s="21"/>
      <c r="F463" s="21"/>
    </row>
    <row r="464" spans="1:6" x14ac:dyDescent="0.25">
      <c r="A464" s="21"/>
      <c r="B464" s="68"/>
      <c r="C464" s="21"/>
      <c r="D464" s="21"/>
      <c r="E464" s="21"/>
      <c r="F464" s="21"/>
    </row>
    <row r="465" spans="1:6" x14ac:dyDescent="0.25">
      <c r="A465" s="21"/>
      <c r="B465" s="68"/>
      <c r="C465" s="21"/>
      <c r="D465" s="21"/>
      <c r="E465" s="21"/>
      <c r="F465" s="21"/>
    </row>
    <row r="466" spans="1:6" x14ac:dyDescent="0.25">
      <c r="A466" s="21"/>
      <c r="B466" s="68"/>
      <c r="C466" s="21"/>
      <c r="D466" s="21"/>
      <c r="E466" s="21"/>
      <c r="F466" s="21"/>
    </row>
    <row r="467" spans="1:6" x14ac:dyDescent="0.25">
      <c r="A467" s="21"/>
      <c r="B467" s="68"/>
      <c r="C467" s="21"/>
      <c r="D467" s="21"/>
      <c r="E467" s="21"/>
      <c r="F467" s="21"/>
    </row>
    <row r="468" spans="1:6" x14ac:dyDescent="0.25">
      <c r="A468" s="21"/>
      <c r="B468" s="68"/>
      <c r="C468" s="21"/>
      <c r="D468" s="21"/>
      <c r="E468" s="21"/>
      <c r="F468" s="21"/>
    </row>
    <row r="469" spans="1:6" x14ac:dyDescent="0.25">
      <c r="A469" s="21"/>
      <c r="B469" s="68"/>
      <c r="C469" s="21"/>
      <c r="D469" s="21"/>
      <c r="E469" s="21"/>
      <c r="F469" s="21"/>
    </row>
    <row r="470" spans="1:6" x14ac:dyDescent="0.25">
      <c r="A470" s="21"/>
      <c r="B470" s="68"/>
      <c r="C470" s="21"/>
      <c r="D470" s="21"/>
      <c r="E470" s="21"/>
      <c r="F470" s="21"/>
    </row>
    <row r="471" spans="1:6" x14ac:dyDescent="0.25">
      <c r="A471" s="21"/>
      <c r="B471" s="68"/>
      <c r="C471" s="21"/>
      <c r="D471" s="21"/>
      <c r="E471" s="21"/>
      <c r="F471" s="21"/>
    </row>
    <row r="472" spans="1:6" x14ac:dyDescent="0.25">
      <c r="A472" s="21"/>
      <c r="B472" s="68"/>
      <c r="C472" s="21"/>
      <c r="D472" s="21"/>
      <c r="E472" s="21"/>
      <c r="F472" s="21"/>
    </row>
    <row r="473" spans="1:6" x14ac:dyDescent="0.25">
      <c r="A473" s="21"/>
      <c r="B473" s="68"/>
      <c r="C473" s="21"/>
      <c r="D473" s="21"/>
      <c r="E473" s="21"/>
      <c r="F473" s="21"/>
    </row>
    <row r="474" spans="1:6" x14ac:dyDescent="0.25">
      <c r="A474" s="21"/>
      <c r="B474" s="68"/>
      <c r="C474" s="21"/>
      <c r="D474" s="21"/>
      <c r="E474" s="21"/>
      <c r="F474" s="21"/>
    </row>
    <row r="475" spans="1:6" x14ac:dyDescent="0.25">
      <c r="A475" s="21"/>
      <c r="B475" s="68"/>
      <c r="C475" s="21"/>
      <c r="D475" s="21"/>
      <c r="E475" s="21"/>
      <c r="F475" s="21"/>
    </row>
    <row r="476" spans="1:6" x14ac:dyDescent="0.25">
      <c r="A476" s="21"/>
      <c r="B476" s="68"/>
      <c r="C476" s="21"/>
      <c r="D476" s="21"/>
      <c r="E476" s="21"/>
      <c r="F476" s="21"/>
    </row>
    <row r="477" spans="1:6" x14ac:dyDescent="0.25">
      <c r="A477" s="21"/>
      <c r="B477" s="68"/>
      <c r="C477" s="21"/>
      <c r="D477" s="21"/>
      <c r="E477" s="21"/>
      <c r="F477" s="21"/>
    </row>
    <row r="478" spans="1:6" x14ac:dyDescent="0.25">
      <c r="A478" s="21"/>
      <c r="B478" s="68"/>
      <c r="C478" s="21"/>
      <c r="D478" s="21"/>
      <c r="E478" s="21"/>
      <c r="F478" s="21"/>
    </row>
    <row r="479" spans="1:6" x14ac:dyDescent="0.25">
      <c r="A479" s="21"/>
      <c r="B479" s="68"/>
      <c r="C479" s="21"/>
      <c r="D479" s="21"/>
      <c r="E479" s="21"/>
      <c r="F479" s="21"/>
    </row>
    <row r="480" spans="1:6" x14ac:dyDescent="0.25">
      <c r="A480" s="21"/>
      <c r="B480" s="68"/>
      <c r="C480" s="21"/>
      <c r="D480" s="21"/>
      <c r="E480" s="21"/>
      <c r="F480" s="21"/>
    </row>
    <row r="481" spans="1:6" x14ac:dyDescent="0.25">
      <c r="A481" s="21"/>
      <c r="B481" s="68"/>
      <c r="C481" s="21"/>
      <c r="D481" s="21"/>
      <c r="E481" s="21"/>
      <c r="F481" s="21"/>
    </row>
    <row r="482" spans="1:6" x14ac:dyDescent="0.25">
      <c r="A482" s="21"/>
      <c r="B482" s="68"/>
      <c r="C482" s="21"/>
      <c r="D482" s="21"/>
      <c r="E482" s="21"/>
      <c r="F482" s="21"/>
    </row>
    <row r="483" spans="1:6" x14ac:dyDescent="0.25">
      <c r="A483" s="21"/>
      <c r="B483" s="68"/>
      <c r="C483" s="21"/>
      <c r="D483" s="21"/>
      <c r="E483" s="21"/>
      <c r="F483" s="21"/>
    </row>
    <row r="484" spans="1:6" x14ac:dyDescent="0.25">
      <c r="A484" s="21"/>
      <c r="B484" s="68"/>
      <c r="C484" s="21"/>
      <c r="D484" s="21"/>
      <c r="E484" s="21"/>
      <c r="F484" s="21"/>
    </row>
    <row r="485" spans="1:6" x14ac:dyDescent="0.25">
      <c r="A485" s="21"/>
      <c r="B485" s="68"/>
      <c r="C485" s="21"/>
      <c r="D485" s="21"/>
      <c r="E485" s="21"/>
      <c r="F485" s="21"/>
    </row>
    <row r="486" spans="1:6" x14ac:dyDescent="0.25">
      <c r="A486" s="21"/>
      <c r="B486" s="68"/>
      <c r="C486" s="21"/>
      <c r="D486" s="21"/>
      <c r="E486" s="21"/>
      <c r="F486" s="21"/>
    </row>
    <row r="487" spans="1:6" x14ac:dyDescent="0.25">
      <c r="A487" s="21"/>
      <c r="B487" s="68"/>
      <c r="C487" s="21"/>
      <c r="D487" s="21"/>
      <c r="E487" s="21"/>
      <c r="F487" s="21"/>
    </row>
    <row r="488" spans="1:6" x14ac:dyDescent="0.25">
      <c r="A488" s="21"/>
      <c r="B488" s="68"/>
      <c r="C488" s="21"/>
      <c r="D488" s="21"/>
      <c r="E488" s="21"/>
      <c r="F488" s="21"/>
    </row>
    <row r="489" spans="1:6" x14ac:dyDescent="0.25">
      <c r="A489" s="21"/>
      <c r="B489" s="68"/>
      <c r="C489" s="21"/>
      <c r="D489" s="21"/>
      <c r="E489" s="21"/>
      <c r="F489" s="21"/>
    </row>
    <row r="490" spans="1:6" x14ac:dyDescent="0.25">
      <c r="A490" s="21"/>
      <c r="B490" s="68"/>
      <c r="C490" s="21"/>
      <c r="D490" s="21"/>
      <c r="E490" s="21"/>
      <c r="F490" s="21"/>
    </row>
    <row r="491" spans="1:6" x14ac:dyDescent="0.25">
      <c r="A491" s="21"/>
      <c r="B491" s="68"/>
      <c r="C491" s="21"/>
      <c r="D491" s="21"/>
      <c r="E491" s="21"/>
      <c r="F491" s="21"/>
    </row>
    <row r="492" spans="1:6" x14ac:dyDescent="0.25">
      <c r="A492" s="21"/>
      <c r="B492" s="68"/>
      <c r="C492" s="21"/>
      <c r="D492" s="21"/>
      <c r="E492" s="21"/>
      <c r="F492" s="21"/>
    </row>
    <row r="493" spans="1:6" x14ac:dyDescent="0.25">
      <c r="A493" s="21"/>
      <c r="B493" s="68"/>
      <c r="C493" s="21"/>
      <c r="D493" s="21"/>
      <c r="E493" s="21"/>
      <c r="F493" s="21"/>
    </row>
    <row r="494" spans="1:6" x14ac:dyDescent="0.25">
      <c r="A494" s="21"/>
      <c r="B494" s="68"/>
      <c r="C494" s="21"/>
      <c r="D494" s="21"/>
      <c r="E494" s="21"/>
      <c r="F494" s="21"/>
    </row>
    <row r="495" spans="1:6" x14ac:dyDescent="0.25">
      <c r="A495" s="21"/>
      <c r="B495" s="68"/>
      <c r="C495" s="21"/>
      <c r="D495" s="21"/>
      <c r="E495" s="21"/>
      <c r="F495" s="21"/>
    </row>
    <row r="496" spans="1:6" x14ac:dyDescent="0.25">
      <c r="A496" s="21"/>
      <c r="B496" s="68"/>
      <c r="C496" s="21"/>
      <c r="D496" s="21"/>
      <c r="E496" s="21"/>
      <c r="F496" s="21"/>
    </row>
    <row r="497" spans="1:6" x14ac:dyDescent="0.25">
      <c r="A497" s="21"/>
      <c r="B497" s="68"/>
      <c r="C497" s="21"/>
      <c r="D497" s="21"/>
      <c r="E497" s="21"/>
      <c r="F497" s="21"/>
    </row>
    <row r="498" spans="1:6" x14ac:dyDescent="0.25">
      <c r="A498" s="21"/>
      <c r="B498" s="68"/>
      <c r="C498" s="21"/>
      <c r="D498" s="21"/>
      <c r="E498" s="21"/>
      <c r="F498" s="21"/>
    </row>
    <row r="499" spans="1:6" x14ac:dyDescent="0.25">
      <c r="A499" s="21"/>
      <c r="B499" s="68"/>
      <c r="C499" s="21"/>
      <c r="D499" s="21"/>
      <c r="E499" s="21"/>
      <c r="F499" s="21"/>
    </row>
    <row r="500" spans="1:6" x14ac:dyDescent="0.25">
      <c r="A500" s="21"/>
      <c r="B500" s="68"/>
      <c r="C500" s="21"/>
      <c r="D500" s="21"/>
      <c r="E500" s="21"/>
      <c r="F500" s="21"/>
    </row>
    <row r="501" spans="1:6" x14ac:dyDescent="0.25">
      <c r="A501" s="21"/>
      <c r="B501" s="68"/>
      <c r="C501" s="21"/>
      <c r="D501" s="21"/>
      <c r="E501" s="21"/>
      <c r="F501" s="21"/>
    </row>
    <row r="502" spans="1:6" x14ac:dyDescent="0.25">
      <c r="A502" s="21"/>
      <c r="B502" s="68"/>
      <c r="C502" s="21"/>
      <c r="D502" s="21"/>
      <c r="E502" s="21"/>
      <c r="F502" s="21"/>
    </row>
    <row r="503" spans="1:6" x14ac:dyDescent="0.25">
      <c r="A503" s="21"/>
      <c r="B503" s="68"/>
      <c r="C503" s="21"/>
      <c r="D503" s="21"/>
      <c r="E503" s="21"/>
      <c r="F503" s="21"/>
    </row>
    <row r="504" spans="1:6" x14ac:dyDescent="0.25">
      <c r="A504" s="21"/>
      <c r="B504" s="68"/>
      <c r="C504" s="21"/>
      <c r="D504" s="21"/>
      <c r="E504" s="21"/>
      <c r="F504" s="21"/>
    </row>
    <row r="505" spans="1:6" x14ac:dyDescent="0.25">
      <c r="A505" s="21"/>
      <c r="B505" s="68"/>
      <c r="C505" s="21"/>
      <c r="D505" s="21"/>
      <c r="E505" s="21"/>
      <c r="F505" s="21"/>
    </row>
    <row r="506" spans="1:6" x14ac:dyDescent="0.25">
      <c r="A506" s="21"/>
      <c r="B506" s="68"/>
      <c r="C506" s="21"/>
      <c r="D506" s="21"/>
      <c r="E506" s="21"/>
      <c r="F506" s="21"/>
    </row>
    <row r="507" spans="1:6" x14ac:dyDescent="0.25">
      <c r="A507" s="21"/>
      <c r="B507" s="68"/>
      <c r="C507" s="21"/>
      <c r="D507" s="21"/>
      <c r="E507" s="21"/>
      <c r="F507" s="21"/>
    </row>
    <row r="508" spans="1:6" x14ac:dyDescent="0.25">
      <c r="A508" s="21"/>
      <c r="B508" s="68"/>
      <c r="C508" s="21"/>
      <c r="D508" s="21"/>
      <c r="E508" s="21"/>
      <c r="F508" s="21"/>
    </row>
    <row r="509" spans="1:6" x14ac:dyDescent="0.25">
      <c r="A509" s="21"/>
      <c r="B509" s="68"/>
      <c r="C509" s="21"/>
      <c r="D509" s="21"/>
      <c r="E509" s="21"/>
      <c r="F509" s="21"/>
    </row>
    <row r="510" spans="1:6" x14ac:dyDescent="0.25">
      <c r="A510" s="21"/>
      <c r="B510" s="68"/>
      <c r="C510" s="21"/>
      <c r="D510" s="21"/>
      <c r="E510" s="21"/>
      <c r="F510" s="21"/>
    </row>
    <row r="511" spans="1:6" x14ac:dyDescent="0.25">
      <c r="A511" s="21"/>
      <c r="B511" s="68"/>
      <c r="C511" s="21"/>
      <c r="D511" s="21"/>
      <c r="E511" s="21"/>
      <c r="F511" s="21"/>
    </row>
    <row r="512" spans="1:6" x14ac:dyDescent="0.25">
      <c r="A512" s="21"/>
      <c r="B512" s="68"/>
      <c r="C512" s="21"/>
      <c r="D512" s="21"/>
      <c r="E512" s="21"/>
      <c r="F512" s="21"/>
    </row>
    <row r="513" spans="1:6" x14ac:dyDescent="0.25">
      <c r="A513" s="21"/>
      <c r="B513" s="68"/>
      <c r="C513" s="21"/>
      <c r="D513" s="21"/>
      <c r="E513" s="21"/>
      <c r="F513" s="21"/>
    </row>
    <row r="514" spans="1:6" x14ac:dyDescent="0.25">
      <c r="A514" s="21"/>
      <c r="B514" s="68"/>
      <c r="C514" s="21"/>
      <c r="D514" s="21"/>
      <c r="E514" s="21"/>
      <c r="F514" s="21"/>
    </row>
    <row r="515" spans="1:6" x14ac:dyDescent="0.25">
      <c r="A515" s="21"/>
      <c r="B515" s="68"/>
      <c r="C515" s="21"/>
      <c r="D515" s="21"/>
      <c r="E515" s="21"/>
      <c r="F515" s="21"/>
    </row>
    <row r="516" spans="1:6" x14ac:dyDescent="0.25">
      <c r="A516" s="21"/>
      <c r="B516" s="68"/>
      <c r="C516" s="21"/>
      <c r="D516" s="21"/>
      <c r="E516" s="21"/>
      <c r="F516" s="21"/>
    </row>
    <row r="517" spans="1:6" x14ac:dyDescent="0.25">
      <c r="A517" s="21"/>
      <c r="B517" s="68"/>
      <c r="C517" s="21"/>
      <c r="D517" s="21"/>
      <c r="E517" s="21"/>
      <c r="F517" s="21"/>
    </row>
    <row r="518" spans="1:6" x14ac:dyDescent="0.25">
      <c r="A518" s="21"/>
      <c r="B518" s="68"/>
      <c r="C518" s="21"/>
      <c r="D518" s="21"/>
      <c r="E518" s="21"/>
      <c r="F518" s="21"/>
    </row>
    <row r="519" spans="1:6" x14ac:dyDescent="0.25">
      <c r="A519" s="21"/>
      <c r="B519" s="68"/>
      <c r="C519" s="21"/>
      <c r="D519" s="21"/>
      <c r="E519" s="21"/>
      <c r="F519" s="21"/>
    </row>
    <row r="520" spans="1:6" x14ac:dyDescent="0.25">
      <c r="A520" s="21"/>
      <c r="B520" s="68"/>
      <c r="C520" s="21"/>
      <c r="D520" s="21"/>
      <c r="E520" s="21"/>
      <c r="F520" s="21"/>
    </row>
    <row r="521" spans="1:6" x14ac:dyDescent="0.25">
      <c r="A521" s="21"/>
      <c r="B521" s="68"/>
      <c r="C521" s="21"/>
      <c r="D521" s="21"/>
      <c r="E521" s="21"/>
      <c r="F521" s="21"/>
    </row>
    <row r="522" spans="1:6" x14ac:dyDescent="0.25">
      <c r="A522" s="21"/>
      <c r="B522" s="68"/>
      <c r="C522" s="21"/>
      <c r="D522" s="21"/>
      <c r="E522" s="21"/>
      <c r="F522" s="21"/>
    </row>
    <row r="523" spans="1:6" x14ac:dyDescent="0.25">
      <c r="A523" s="21"/>
      <c r="B523" s="68"/>
      <c r="C523" s="21"/>
      <c r="D523" s="21"/>
      <c r="E523" s="21"/>
      <c r="F523" s="21"/>
    </row>
    <row r="524" spans="1:6" x14ac:dyDescent="0.25">
      <c r="A524" s="21"/>
      <c r="B524" s="68"/>
      <c r="C524" s="21"/>
      <c r="D524" s="21"/>
      <c r="E524" s="21"/>
      <c r="F524" s="21"/>
    </row>
    <row r="525" spans="1:6" x14ac:dyDescent="0.25">
      <c r="A525" s="21"/>
      <c r="B525" s="68"/>
      <c r="C525" s="21"/>
      <c r="D525" s="21"/>
      <c r="E525" s="21"/>
      <c r="F525" s="21"/>
    </row>
    <row r="526" spans="1:6" x14ac:dyDescent="0.25">
      <c r="A526" s="21"/>
      <c r="B526" s="68"/>
      <c r="C526" s="21"/>
      <c r="D526" s="21"/>
      <c r="E526" s="21"/>
      <c r="F526" s="21"/>
    </row>
    <row r="527" spans="1:6" x14ac:dyDescent="0.25">
      <c r="A527" s="21"/>
      <c r="B527" s="68"/>
      <c r="C527" s="21"/>
      <c r="D527" s="21"/>
      <c r="E527" s="21"/>
      <c r="F527" s="21"/>
    </row>
    <row r="528" spans="1:6" x14ac:dyDescent="0.25">
      <c r="A528" s="21"/>
      <c r="B528" s="68"/>
      <c r="C528" s="21"/>
      <c r="D528" s="21"/>
      <c r="E528" s="21"/>
      <c r="F528" s="21"/>
    </row>
    <row r="529" spans="1:6" x14ac:dyDescent="0.25">
      <c r="A529" s="21"/>
      <c r="B529" s="68"/>
      <c r="C529" s="21"/>
      <c r="D529" s="21"/>
      <c r="E529" s="21"/>
      <c r="F529" s="21"/>
    </row>
    <row r="530" spans="1:6" x14ac:dyDescent="0.25">
      <c r="A530" s="21"/>
      <c r="B530" s="68"/>
      <c r="C530" s="21"/>
      <c r="D530" s="21"/>
      <c r="E530" s="21"/>
      <c r="F530" s="21"/>
    </row>
    <row r="531" spans="1:6" x14ac:dyDescent="0.25">
      <c r="A531" s="21"/>
      <c r="B531" s="68"/>
      <c r="C531" s="21"/>
      <c r="D531" s="21"/>
      <c r="E531" s="21"/>
      <c r="F531" s="21"/>
    </row>
    <row r="532" spans="1:6" x14ac:dyDescent="0.25">
      <c r="A532" s="21"/>
      <c r="B532" s="68"/>
      <c r="C532" s="21"/>
      <c r="D532" s="21"/>
      <c r="E532" s="21"/>
      <c r="F532" s="21"/>
    </row>
    <row r="533" spans="1:6" x14ac:dyDescent="0.25">
      <c r="A533" s="21"/>
      <c r="B533" s="68"/>
      <c r="C533" s="21"/>
      <c r="D533" s="21"/>
      <c r="E533" s="21"/>
      <c r="F533" s="21"/>
    </row>
    <row r="534" spans="1:6" x14ac:dyDescent="0.25">
      <c r="A534" s="21"/>
      <c r="B534" s="68"/>
      <c r="C534" s="21"/>
      <c r="D534" s="21"/>
      <c r="E534" s="21"/>
      <c r="F534" s="21"/>
    </row>
    <row r="535" spans="1:6" x14ac:dyDescent="0.25">
      <c r="A535" s="21"/>
      <c r="B535" s="68"/>
      <c r="C535" s="21"/>
      <c r="D535" s="21"/>
      <c r="E535" s="21"/>
      <c r="F535" s="21"/>
    </row>
    <row r="536" spans="1:6" x14ac:dyDescent="0.25">
      <c r="A536" s="21"/>
      <c r="B536" s="68"/>
      <c r="C536" s="21"/>
      <c r="D536" s="21"/>
      <c r="E536" s="21"/>
      <c r="F536" s="21"/>
    </row>
    <row r="537" spans="1:6" x14ac:dyDescent="0.25">
      <c r="A537" s="21"/>
      <c r="B537" s="68"/>
      <c r="C537" s="21"/>
      <c r="D537" s="21"/>
      <c r="E537" s="21"/>
      <c r="F537" s="21"/>
    </row>
    <row r="538" spans="1:6" x14ac:dyDescent="0.25">
      <c r="A538" s="21"/>
      <c r="B538" s="68"/>
      <c r="C538" s="21"/>
      <c r="D538" s="21"/>
      <c r="E538" s="21"/>
      <c r="F538" s="21"/>
    </row>
    <row r="539" spans="1:6" x14ac:dyDescent="0.25">
      <c r="A539" s="21"/>
      <c r="B539" s="68"/>
      <c r="C539" s="21"/>
      <c r="D539" s="21"/>
      <c r="E539" s="21"/>
      <c r="F539" s="21"/>
    </row>
    <row r="540" spans="1:6" x14ac:dyDescent="0.25">
      <c r="A540" s="21"/>
      <c r="B540" s="68"/>
      <c r="C540" s="21"/>
      <c r="D540" s="21"/>
      <c r="E540" s="21"/>
      <c r="F540" s="21"/>
    </row>
    <row r="541" spans="1:6" x14ac:dyDescent="0.25">
      <c r="A541" s="21"/>
      <c r="B541" s="68"/>
      <c r="C541" s="21"/>
      <c r="D541" s="21"/>
      <c r="E541" s="21"/>
      <c r="F541" s="21"/>
    </row>
    <row r="542" spans="1:6" x14ac:dyDescent="0.25">
      <c r="A542" s="21"/>
      <c r="B542" s="68"/>
      <c r="C542" s="21"/>
      <c r="D542" s="21"/>
      <c r="E542" s="21"/>
      <c r="F542" s="21"/>
    </row>
    <row r="543" spans="1:6" x14ac:dyDescent="0.25">
      <c r="A543" s="21"/>
      <c r="B543" s="68"/>
      <c r="C543" s="21"/>
      <c r="D543" s="21"/>
      <c r="E543" s="21"/>
      <c r="F543" s="21"/>
    </row>
    <row r="544" spans="1:6" x14ac:dyDescent="0.25">
      <c r="A544" s="21"/>
      <c r="B544" s="68"/>
      <c r="C544" s="21"/>
      <c r="D544" s="21"/>
      <c r="E544" s="21"/>
      <c r="F544" s="21"/>
    </row>
    <row r="545" spans="1:6" x14ac:dyDescent="0.25">
      <c r="A545" s="21"/>
      <c r="B545" s="68"/>
      <c r="C545" s="21"/>
      <c r="D545" s="21"/>
      <c r="E545" s="21"/>
      <c r="F545" s="21"/>
    </row>
    <row r="546" spans="1:6" x14ac:dyDescent="0.25">
      <c r="A546" s="21"/>
      <c r="B546" s="68"/>
      <c r="C546" s="21"/>
      <c r="D546" s="21"/>
      <c r="E546" s="21"/>
      <c r="F546" s="21"/>
    </row>
    <row r="547" spans="1:6" x14ac:dyDescent="0.25">
      <c r="A547" s="21"/>
      <c r="B547" s="68"/>
      <c r="C547" s="21"/>
      <c r="D547" s="21"/>
      <c r="E547" s="21"/>
      <c r="F547" s="21"/>
    </row>
    <row r="548" spans="1:6" x14ac:dyDescent="0.25">
      <c r="A548" s="21"/>
      <c r="B548" s="68"/>
      <c r="C548" s="21"/>
      <c r="D548" s="21"/>
      <c r="E548" s="21"/>
      <c r="F548" s="21"/>
    </row>
    <row r="549" spans="1:6" x14ac:dyDescent="0.25">
      <c r="A549" s="21"/>
      <c r="B549" s="68"/>
      <c r="C549" s="21"/>
      <c r="D549" s="21"/>
      <c r="E549" s="21"/>
      <c r="F549" s="21"/>
    </row>
    <row r="550" spans="1:6" x14ac:dyDescent="0.25">
      <c r="A550" s="21"/>
      <c r="B550" s="68"/>
      <c r="C550" s="21"/>
      <c r="D550" s="21"/>
      <c r="E550" s="21"/>
      <c r="F550" s="21"/>
    </row>
  </sheetData>
  <autoFilter ref="A1:F550" xr:uid="{00000000-0009-0000-0000-000002000000}">
    <sortState xmlns:xlrd2="http://schemas.microsoft.com/office/spreadsheetml/2017/richdata2" ref="A2:F550">
      <sortCondition ref="A1:A55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Levy Cap Report</vt:lpstr>
      <vt:lpstr>Data</vt:lpstr>
      <vt:lpstr>DLGS Instructions</vt:lpstr>
      <vt:lpstr>Crosswalk</vt:lpstr>
      <vt:lpstr>Chart1</vt:lpstr>
      <vt:lpstr>'Levy Cap Report'!Print_Area</vt:lpstr>
    </vt:vector>
  </TitlesOfParts>
  <Company>NJ Department of Community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Wheeler, Christopher</dc:creator>
  <cp:lastModifiedBy>Allen, George [DCA]</cp:lastModifiedBy>
  <cp:lastPrinted>2025-01-02T20:47:00Z</cp:lastPrinted>
  <dcterms:created xsi:type="dcterms:W3CDTF">2016-01-13T15:40:27Z</dcterms:created>
  <dcterms:modified xsi:type="dcterms:W3CDTF">2025-09-16T20:28:38Z</dcterms:modified>
</cp:coreProperties>
</file>